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480" windowHeight="9540" activeTab="1"/>
  </bookViews>
  <sheets>
    <sheet name="Beregning til diverse udgifter " sheetId="6" r:id="rId1"/>
    <sheet name="Kostprisberegn.for kredmatorium" sheetId="1" r:id="rId2"/>
  </sheets>
  <calcPr calcId="145621"/>
</workbook>
</file>

<file path=xl/calcChain.xml><?xml version="1.0" encoding="utf-8"?>
<calcChain xmlns="http://schemas.openxmlformats.org/spreadsheetml/2006/main">
  <c r="G50" i="1" l="1"/>
  <c r="G51" i="1" s="1"/>
  <c r="G41" i="1"/>
  <c r="G42" i="1"/>
  <c r="G43" i="1" s="1"/>
  <c r="G44" i="1" s="1"/>
  <c r="G45" i="1" s="1"/>
  <c r="G46" i="1" s="1"/>
  <c r="G32" i="1"/>
  <c r="G33" i="1" s="1"/>
  <c r="G34" i="1" s="1"/>
  <c r="G35" i="1" s="1"/>
  <c r="G36" i="1" s="1"/>
  <c r="G37" i="1" s="1"/>
  <c r="G25" i="1"/>
  <c r="G26" i="1"/>
  <c r="G27" i="1" s="1"/>
  <c r="G28" i="1" s="1"/>
  <c r="G20" i="1"/>
  <c r="G21" i="1"/>
  <c r="G9" i="1"/>
  <c r="G10" i="1" s="1"/>
  <c r="G11" i="1" s="1"/>
  <c r="G12" i="1" s="1"/>
  <c r="G13" i="1" s="1"/>
  <c r="G14" i="1" s="1"/>
  <c r="G15" i="1" s="1"/>
  <c r="G16" i="1" s="1"/>
  <c r="H46" i="1"/>
  <c r="H45" i="1" s="1"/>
  <c r="H36" i="1"/>
  <c r="H33" i="1"/>
  <c r="H37" i="1"/>
  <c r="H16" i="1"/>
  <c r="B9" i="6"/>
  <c r="B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C22" i="6"/>
  <c r="H26" i="1" s="1"/>
  <c r="H15" i="1"/>
  <c r="H11" i="1"/>
  <c r="H12" i="1" s="1"/>
  <c r="H41" i="1"/>
  <c r="H42" i="1" s="1"/>
  <c r="H50" i="1" s="1"/>
  <c r="H19" i="1" l="1"/>
  <c r="H49" i="1"/>
  <c r="H20" i="1"/>
  <c r="H51" i="1" l="1"/>
  <c r="H57" i="1" s="1"/>
  <c r="H59" i="1" s="1"/>
  <c r="H55" i="1"/>
  <c r="H25" i="1"/>
  <c r="H28" i="1" s="1"/>
  <c r="H21" i="1"/>
  <c r="H38" i="1" s="1"/>
</calcChain>
</file>

<file path=xl/sharedStrings.xml><?xml version="1.0" encoding="utf-8"?>
<sst xmlns="http://schemas.openxmlformats.org/spreadsheetml/2006/main" count="125" uniqueCount="82">
  <si>
    <t>ovne</t>
  </si>
  <si>
    <t xml:space="preserve">kr. </t>
  </si>
  <si>
    <t>Udgifter ved fjernelse af anlæg</t>
  </si>
  <si>
    <t>Rentefod - % p.a.</t>
  </si>
  <si>
    <t>Afskrivningsperiode -år</t>
  </si>
  <si>
    <t>Vedligeholdelsesfaktor</t>
  </si>
  <si>
    <t>Diverse udgifter</t>
  </si>
  <si>
    <t>Indtastningsfelter</t>
  </si>
  <si>
    <t>Beregningsfelter</t>
  </si>
  <si>
    <t>Resultat</t>
  </si>
  <si>
    <t>Nyværdi  pr. ovn</t>
  </si>
  <si>
    <t>Under diverse udgifter er indregnet:</t>
  </si>
  <si>
    <t>Vagt</t>
  </si>
  <si>
    <t>kr. inkl. moms</t>
  </si>
  <si>
    <t>Renovation</t>
  </si>
  <si>
    <t>Skorstensfejer</t>
  </si>
  <si>
    <t>Miljøtilsyn</t>
  </si>
  <si>
    <t>Rengøringsartikler</t>
  </si>
  <si>
    <t>Brændingsnumre</t>
  </si>
  <si>
    <t>Inventar</t>
  </si>
  <si>
    <t>Reparation af inventar/servicekontrakter</t>
  </si>
  <si>
    <t>Vinduespolering m.m.</t>
  </si>
  <si>
    <t>Service - ventilation</t>
  </si>
  <si>
    <t>Opvarmning af bygninger</t>
  </si>
  <si>
    <t>El-udgifter i bygninger</t>
  </si>
  <si>
    <t>Service og reparation af små maskiner</t>
  </si>
  <si>
    <t>Service på ovne og filtre</t>
  </si>
  <si>
    <t>Miljømålinger</t>
  </si>
  <si>
    <t>I alt</t>
  </si>
  <si>
    <t>Afskrivningsperiode - år</t>
  </si>
  <si>
    <t>Felt numre</t>
  </si>
  <si>
    <t>Beregning af diverse udgifter (5)</t>
  </si>
  <si>
    <t xml:space="preserve">br.år </t>
  </si>
  <si>
    <t>Maskinvedligeholdelse</t>
  </si>
  <si>
    <t>kr.pr. ovn</t>
  </si>
  <si>
    <t>kr. pr. ovn</t>
  </si>
  <si>
    <t>procent</t>
  </si>
  <si>
    <t>år</t>
  </si>
  <si>
    <t>kr.pr. periode</t>
  </si>
  <si>
    <t>kr.pr.ovn</t>
  </si>
  <si>
    <t>Nyværdi   pr. ovn</t>
  </si>
  <si>
    <t>Regneark for kostprisberegning af en kremering</t>
  </si>
  <si>
    <t>Nyværdi af teknisk udstyr (kr. inkl.moms):</t>
  </si>
  <si>
    <t xml:space="preserve">Antal kremeringer pr. år </t>
  </si>
  <si>
    <t>Antal kremeringer pr. år pr. ovn</t>
  </si>
  <si>
    <t>Antal kremeringer pr. ovn i afskrivningsperioden</t>
  </si>
  <si>
    <t>Kapitalomkostning pr. kremering for teknisk udstyr</t>
  </si>
  <si>
    <t>k.pr.periode</t>
  </si>
  <si>
    <t>k.pr.år</t>
  </si>
  <si>
    <t>kr./k</t>
  </si>
  <si>
    <t>kr. pr.k</t>
  </si>
  <si>
    <t>kr.pr.k</t>
  </si>
  <si>
    <t>t.pr.k</t>
  </si>
  <si>
    <t>kr.pr.t pr. k</t>
  </si>
  <si>
    <t>kr.pr.t.pr.k</t>
  </si>
  <si>
    <t>kr.pr. k</t>
  </si>
  <si>
    <t>kr. pr. k</t>
  </si>
  <si>
    <t>Beregning af rente i afskrivningsperioden pr. kremering</t>
  </si>
  <si>
    <t>Tidsforbrug pr. kremering</t>
  </si>
  <si>
    <t>Lønudgifter pr. kremering</t>
  </si>
  <si>
    <t>Tidsforbrug på andet arbejde pr. kremering</t>
  </si>
  <si>
    <t>De samlede  lønomkostninger pr. kremering</t>
  </si>
  <si>
    <t>Lønudgifter til andet arbejde pr. kremering</t>
  </si>
  <si>
    <t xml:space="preserve">Den total omkostning pr. kremering til teknisk udstyr, drift og løn  </t>
  </si>
  <si>
    <t>Nyværdi af bygninger (kr. inkl.moms)</t>
  </si>
  <si>
    <t>Kapitalomkostninger for bygninger</t>
  </si>
  <si>
    <t>Afskrivning kr. pr. kremering</t>
  </si>
  <si>
    <t>Bygningsvedligholdelse</t>
  </si>
  <si>
    <t>De samlede  kapitalomkostninger pr. kremering for bygninger</t>
  </si>
  <si>
    <t>Antal kremeringer i afskrivningsperiode</t>
  </si>
  <si>
    <t>Antal kremeringer pr. år</t>
  </si>
  <si>
    <t>De samlede kapitalomkostninger pr. kremering for teknisk udstyr</t>
  </si>
  <si>
    <t>De samlede driftsomkostninger pr.kremering</t>
  </si>
  <si>
    <t>Den total omkostning pr. kremering for bygning</t>
  </si>
  <si>
    <t>Kostpris i alt pr. kremering</t>
  </si>
  <si>
    <t>Antal ovne</t>
  </si>
  <si>
    <t>Driftsomkostning pr. kremering</t>
  </si>
  <si>
    <t>Udgifter til olie/gas/el/filter pr. kremering inkl.moms</t>
  </si>
  <si>
    <t>Lønomkostninger pr. kremering</t>
  </si>
  <si>
    <t>Timeløn</t>
  </si>
  <si>
    <t>Driftsomkostninger</t>
  </si>
  <si>
    <t>jornal nr. 80265/10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</si>
</sst>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#,##0_ ;\-#,##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" fillId="0" borderId="0"/>
    <xf numFmtId="0" fontId="3" fillId="0" borderId="0"/>
  </cellStyleXfs>
  <cellXfs count="102">
    <xf numFmtId="0" fontId="0" fillId="0" borderId="0" xfId="0"/>
    <xf numFmtId="0" fontId="0" fillId="0" borderId="1" xfId="0" applyBorder="1"/>
    <xf numFmtId="0" fontId="0" fillId="0" borderId="0" xfId="0" applyBorder="1"/>
    <xf numFmtId="0" fontId="8" fillId="0" borderId="0" xfId="0" applyFont="1"/>
    <xf numFmtId="0" fontId="8" fillId="0" borderId="2" xfId="0" applyFont="1" applyBorder="1"/>
    <xf numFmtId="0" fontId="8" fillId="0" borderId="0" xfId="0" applyFont="1" applyBorder="1"/>
    <xf numFmtId="0" fontId="8" fillId="0" borderId="3" xfId="0" applyFont="1" applyBorder="1"/>
    <xf numFmtId="165" fontId="8" fillId="5" borderId="0" xfId="1" applyNumberFormat="1" applyFont="1" applyFill="1" applyBorder="1"/>
    <xf numFmtId="0" fontId="8" fillId="0" borderId="1" xfId="0" applyFont="1" applyBorder="1"/>
    <xf numFmtId="0" fontId="8" fillId="0" borderId="4" xfId="0" applyFont="1" applyBorder="1"/>
    <xf numFmtId="0" fontId="9" fillId="0" borderId="1" xfId="0" applyFont="1" applyBorder="1"/>
    <xf numFmtId="0" fontId="8" fillId="0" borderId="0" xfId="0" applyFont="1" applyFill="1"/>
    <xf numFmtId="0" fontId="8" fillId="0" borderId="6" xfId="0" applyFont="1" applyBorder="1"/>
    <xf numFmtId="0" fontId="9" fillId="0" borderId="6" xfId="0" applyFont="1" applyBorder="1"/>
    <xf numFmtId="4" fontId="4" fillId="2" borderId="0" xfId="2" applyNumberFormat="1" applyFont="1" applyFill="1"/>
    <xf numFmtId="4" fontId="4" fillId="3" borderId="0" xfId="2" applyNumberFormat="1" applyFont="1" applyFill="1"/>
    <xf numFmtId="4" fontId="4" fillId="4" borderId="0" xfId="2" applyNumberFormat="1" applyFont="1" applyFill="1"/>
    <xf numFmtId="4" fontId="4" fillId="0" borderId="0" xfId="2" applyNumberFormat="1" applyFont="1" applyFill="1"/>
    <xf numFmtId="0" fontId="5" fillId="0" borderId="0" xfId="3" applyFont="1"/>
    <xf numFmtId="0" fontId="5" fillId="0" borderId="0" xfId="3" applyFont="1" applyProtection="1"/>
    <xf numFmtId="0" fontId="4" fillId="0" borderId="0" xfId="3" applyFont="1" applyProtection="1"/>
    <xf numFmtId="0" fontId="5" fillId="0" borderId="0" xfId="3" applyFont="1" applyBorder="1" applyProtection="1"/>
    <xf numFmtId="0" fontId="5" fillId="0" borderId="0" xfId="3" applyFont="1" applyBorder="1"/>
    <xf numFmtId="0" fontId="8" fillId="0" borderId="7" xfId="0" applyFont="1" applyBorder="1"/>
    <xf numFmtId="165" fontId="5" fillId="5" borderId="7" xfId="1" applyNumberFormat="1" applyFont="1" applyFill="1" applyBorder="1" applyProtection="1">
      <protection locked="0"/>
    </xf>
    <xf numFmtId="165" fontId="5" fillId="5" borderId="1" xfId="1" applyNumberFormat="1" applyFont="1" applyFill="1" applyBorder="1" applyProtection="1">
      <protection locked="0"/>
    </xf>
    <xf numFmtId="165" fontId="5" fillId="5" borderId="2" xfId="1" applyNumberFormat="1" applyFont="1" applyFill="1" applyBorder="1" applyProtection="1">
      <protection locked="0"/>
    </xf>
    <xf numFmtId="165" fontId="5" fillId="0" borderId="0" xfId="1" applyNumberFormat="1" applyFont="1" applyFill="1" applyBorder="1" applyProtection="1"/>
    <xf numFmtId="0" fontId="8" fillId="0" borderId="8" xfId="0" applyFont="1" applyBorder="1" applyAlignment="1">
      <alignment horizontal="center"/>
    </xf>
    <xf numFmtId="165" fontId="5" fillId="6" borderId="1" xfId="1" applyNumberFormat="1" applyFont="1" applyFill="1" applyBorder="1" applyProtection="1"/>
    <xf numFmtId="4" fontId="4" fillId="6" borderId="0" xfId="2" applyNumberFormat="1" applyFont="1" applyFill="1"/>
    <xf numFmtId="0" fontId="4" fillId="0" borderId="9" xfId="3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6" borderId="9" xfId="3" applyFont="1" applyFill="1" applyBorder="1" applyAlignment="1">
      <alignment horizontal="center"/>
    </xf>
    <xf numFmtId="0" fontId="5" fillId="0" borderId="6" xfId="3" applyFont="1" applyBorder="1" applyProtection="1"/>
    <xf numFmtId="0" fontId="5" fillId="0" borderId="10" xfId="3" applyFont="1" applyBorder="1" applyProtection="1"/>
    <xf numFmtId="0" fontId="5" fillId="0" borderId="11" xfId="3" applyFont="1" applyBorder="1" applyProtection="1"/>
    <xf numFmtId="0" fontId="5" fillId="0" borderId="12" xfId="3" applyFont="1" applyBorder="1" applyProtection="1"/>
    <xf numFmtId="0" fontId="5" fillId="0" borderId="5" xfId="3" applyFont="1" applyBorder="1" applyProtection="1"/>
    <xf numFmtId="0" fontId="5" fillId="0" borderId="13" xfId="3" applyFont="1" applyBorder="1" applyProtection="1"/>
    <xf numFmtId="0" fontId="5" fillId="6" borderId="6" xfId="3" applyFont="1" applyFill="1" applyBorder="1" applyProtection="1"/>
    <xf numFmtId="165" fontId="8" fillId="0" borderId="0" xfId="1" applyNumberFormat="1" applyFont="1" applyFill="1" applyBorder="1"/>
    <xf numFmtId="0" fontId="10" fillId="0" borderId="1" xfId="0" applyFont="1" applyBorder="1"/>
    <xf numFmtId="0" fontId="10" fillId="0" borderId="1" xfId="0" applyFont="1" applyFill="1" applyBorder="1"/>
    <xf numFmtId="0" fontId="8" fillId="0" borderId="1" xfId="0" applyFont="1" applyFill="1" applyBorder="1"/>
    <xf numFmtId="164" fontId="5" fillId="5" borderId="7" xfId="1" applyNumberFormat="1" applyFont="1" applyFill="1" applyBorder="1"/>
    <xf numFmtId="0" fontId="10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0" fontId="10" fillId="0" borderId="6" xfId="0" applyFont="1" applyBorder="1"/>
    <xf numFmtId="4" fontId="4" fillId="6" borderId="7" xfId="2" applyNumberFormat="1" applyFont="1" applyFill="1" applyBorder="1"/>
    <xf numFmtId="0" fontId="8" fillId="6" borderId="7" xfId="0" applyFont="1" applyFill="1" applyBorder="1"/>
    <xf numFmtId="0" fontId="5" fillId="0" borderId="17" xfId="0" applyFont="1" applyBorder="1"/>
    <xf numFmtId="1" fontId="2" fillId="0" borderId="0" xfId="0" applyNumberFormat="1" applyFont="1" applyBorder="1" applyAlignment="1">
      <alignment horizontal="center" textRotation="75"/>
    </xf>
    <xf numFmtId="0" fontId="8" fillId="0" borderId="3" xfId="0" applyFont="1" applyFill="1" applyBorder="1"/>
    <xf numFmtId="165" fontId="8" fillId="5" borderId="1" xfId="1" applyNumberFormat="1" applyFont="1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horizontal="right"/>
    </xf>
    <xf numFmtId="165" fontId="8" fillId="7" borderId="1" xfId="1" applyNumberFormat="1" applyFont="1" applyFill="1" applyBorder="1"/>
    <xf numFmtId="165" fontId="8" fillId="7" borderId="7" xfId="1" applyNumberFormat="1" applyFont="1" applyFill="1" applyBorder="1"/>
    <xf numFmtId="165" fontId="8" fillId="0" borderId="15" xfId="1" applyNumberFormat="1" applyFont="1" applyBorder="1"/>
    <xf numFmtId="165" fontId="8" fillId="7" borderId="19" xfId="1" applyNumberFormat="1" applyFont="1" applyFill="1" applyBorder="1"/>
    <xf numFmtId="165" fontId="8" fillId="0" borderId="15" xfId="1" applyNumberFormat="1" applyFont="1" applyFill="1" applyBorder="1"/>
    <xf numFmtId="164" fontId="8" fillId="5" borderId="7" xfId="1" applyNumberFormat="1" applyFont="1" applyFill="1" applyBorder="1"/>
    <xf numFmtId="43" fontId="5" fillId="5" borderId="1" xfId="1" applyNumberFormat="1" applyFont="1" applyFill="1" applyBorder="1"/>
    <xf numFmtId="164" fontId="8" fillId="5" borderId="1" xfId="1" applyNumberFormat="1" applyFont="1" applyFill="1" applyBorder="1"/>
    <xf numFmtId="43" fontId="8" fillId="5" borderId="1" xfId="1" applyNumberFormat="1" applyFont="1" applyFill="1" applyBorder="1"/>
    <xf numFmtId="1" fontId="8" fillId="7" borderId="7" xfId="0" applyNumberFormat="1" applyFont="1" applyFill="1" applyBorder="1"/>
    <xf numFmtId="1" fontId="8" fillId="7" borderId="19" xfId="0" applyNumberFormat="1" applyFont="1" applyFill="1" applyBorder="1"/>
    <xf numFmtId="1" fontId="8" fillId="0" borderId="21" xfId="0" applyNumberFormat="1" applyFont="1" applyFill="1" applyBorder="1"/>
    <xf numFmtId="2" fontId="8" fillId="5" borderId="7" xfId="0" applyNumberFormat="1" applyFont="1" applyFill="1" applyBorder="1"/>
    <xf numFmtId="0" fontId="8" fillId="0" borderId="3" xfId="0" applyFont="1" applyFill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1" fontId="8" fillId="0" borderId="7" xfId="0" applyNumberFormat="1" applyFont="1" applyFill="1" applyBorder="1"/>
    <xf numFmtId="4" fontId="11" fillId="0" borderId="0" xfId="2" applyNumberFormat="1" applyFont="1" applyFill="1"/>
    <xf numFmtId="165" fontId="9" fillId="7" borderId="1" xfId="0" applyNumberFormat="1" applyFont="1" applyFill="1" applyBorder="1"/>
    <xf numFmtId="166" fontId="8" fillId="7" borderId="1" xfId="1" applyNumberFormat="1" applyFont="1" applyFill="1" applyBorder="1"/>
    <xf numFmtId="0" fontId="8" fillId="0" borderId="11" xfId="0" applyFont="1" applyBorder="1"/>
    <xf numFmtId="0" fontId="8" fillId="0" borderId="0" xfId="0" applyFont="1" applyAlignment="1">
      <alignment horizontal="right"/>
    </xf>
    <xf numFmtId="0" fontId="8" fillId="0" borderId="25" xfId="0" applyFont="1" applyBorder="1"/>
    <xf numFmtId="0" fontId="8" fillId="0" borderId="0" xfId="0" applyFont="1" applyBorder="1" applyAlignment="1">
      <alignment horizontal="center"/>
    </xf>
    <xf numFmtId="0" fontId="8" fillId="0" borderId="26" xfId="0" applyFont="1" applyBorder="1"/>
    <xf numFmtId="0" fontId="8" fillId="0" borderId="27" xfId="0" applyFont="1" applyBorder="1" applyAlignment="1">
      <alignment horizontal="center"/>
    </xf>
    <xf numFmtId="165" fontId="8" fillId="5" borderId="10" xfId="1" applyNumberFormat="1" applyFont="1" applyFill="1" applyBorder="1"/>
    <xf numFmtId="0" fontId="9" fillId="0" borderId="28" xfId="0" applyFont="1" applyBorder="1"/>
    <xf numFmtId="165" fontId="9" fillId="7" borderId="29" xfId="1" applyNumberFormat="1" applyFont="1" applyFill="1" applyBorder="1"/>
    <xf numFmtId="1" fontId="2" fillId="0" borderId="8" xfId="0" applyNumberFormat="1" applyFont="1" applyBorder="1" applyAlignment="1">
      <alignment horizontal="center" textRotation="75"/>
    </xf>
    <xf numFmtId="1" fontId="6" fillId="0" borderId="3" xfId="0" applyNumberFormat="1" applyFont="1" applyBorder="1" applyAlignment="1">
      <alignment horizontal="center" textRotation="75"/>
    </xf>
    <xf numFmtId="1" fontId="6" fillId="0" borderId="4" xfId="0" applyNumberFormat="1" applyFont="1" applyBorder="1" applyAlignment="1">
      <alignment horizontal="center" textRotation="75"/>
    </xf>
  </cellXfs>
  <cellStyles count="4">
    <cellStyle name="Komma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6"/>
  <sheetViews>
    <sheetView workbookViewId="0">
      <selection sqref="A1:D22"/>
    </sheetView>
  </sheetViews>
  <sheetFormatPr defaultRowHeight="15" x14ac:dyDescent="0.25"/>
  <cols>
    <col min="1" max="1" width="41.28515625" customWidth="1"/>
    <col min="3" max="3" width="17.85546875" bestFit="1" customWidth="1"/>
    <col min="4" max="4" width="16" customWidth="1"/>
  </cols>
  <sheetData>
    <row r="1" spans="1:6" ht="15" customHeight="1" x14ac:dyDescent="0.25">
      <c r="A1" s="18" t="s">
        <v>31</v>
      </c>
      <c r="B1" s="3"/>
      <c r="C1" s="3"/>
      <c r="D1" s="3"/>
      <c r="E1" s="3"/>
      <c r="F1" s="3"/>
    </row>
    <row r="2" spans="1:6" x14ac:dyDescent="0.25">
      <c r="A2" s="19"/>
      <c r="B2" s="3"/>
      <c r="C2" s="3"/>
      <c r="D2" s="3"/>
      <c r="E2" s="3"/>
      <c r="F2" s="3"/>
    </row>
    <row r="3" spans="1:6" x14ac:dyDescent="0.25">
      <c r="A3" s="19"/>
      <c r="B3" s="99" t="s">
        <v>30</v>
      </c>
      <c r="C3" s="3"/>
      <c r="D3" s="3"/>
      <c r="E3" s="3"/>
      <c r="F3" s="3"/>
    </row>
    <row r="4" spans="1:6" ht="15" customHeight="1" x14ac:dyDescent="0.25">
      <c r="A4" s="19"/>
      <c r="B4" s="100"/>
      <c r="C4" s="14" t="s">
        <v>7</v>
      </c>
      <c r="D4" s="3"/>
      <c r="E4" s="3"/>
      <c r="F4" s="3"/>
    </row>
    <row r="5" spans="1:6" x14ac:dyDescent="0.25">
      <c r="A5" s="3"/>
      <c r="B5" s="100"/>
      <c r="C5" s="15" t="s">
        <v>8</v>
      </c>
      <c r="D5" s="3"/>
      <c r="E5" s="3"/>
      <c r="F5" s="3"/>
    </row>
    <row r="6" spans="1:6" ht="15" customHeight="1" x14ac:dyDescent="0.25">
      <c r="A6" s="20" t="s">
        <v>11</v>
      </c>
      <c r="B6" s="101"/>
      <c r="C6" s="30" t="s">
        <v>9</v>
      </c>
      <c r="D6" s="3"/>
      <c r="E6" s="3"/>
      <c r="F6" s="3"/>
    </row>
    <row r="7" spans="1:6" x14ac:dyDescent="0.25">
      <c r="A7" s="34" t="s">
        <v>12</v>
      </c>
      <c r="B7" s="31">
        <v>101</v>
      </c>
      <c r="C7" s="25">
        <v>1000</v>
      </c>
      <c r="D7" s="35" t="s">
        <v>13</v>
      </c>
      <c r="E7" s="3"/>
      <c r="F7" s="3"/>
    </row>
    <row r="8" spans="1:6" x14ac:dyDescent="0.25">
      <c r="A8" s="36" t="s">
        <v>14</v>
      </c>
      <c r="B8" s="32">
        <v>102</v>
      </c>
      <c r="C8" s="24">
        <v>7000</v>
      </c>
      <c r="D8" s="37" t="s">
        <v>13</v>
      </c>
      <c r="E8" s="5"/>
      <c r="F8" s="3"/>
    </row>
    <row r="9" spans="1:6" x14ac:dyDescent="0.25">
      <c r="A9" s="34" t="s">
        <v>15</v>
      </c>
      <c r="B9" s="31">
        <f>B8+1</f>
        <v>103</v>
      </c>
      <c r="C9" s="25">
        <v>2000</v>
      </c>
      <c r="D9" s="35" t="s">
        <v>13</v>
      </c>
      <c r="E9" s="3"/>
      <c r="F9" s="3"/>
    </row>
    <row r="10" spans="1:6" x14ac:dyDescent="0.25">
      <c r="A10" s="34" t="s">
        <v>16</v>
      </c>
      <c r="B10" s="31">
        <f t="shared" ref="B10:B22" si="0">B9+1</f>
        <v>104</v>
      </c>
      <c r="C10" s="25">
        <v>8000</v>
      </c>
      <c r="D10" s="35" t="s">
        <v>13</v>
      </c>
      <c r="E10" s="3"/>
      <c r="F10" s="3"/>
    </row>
    <row r="11" spans="1:6" x14ac:dyDescent="0.25">
      <c r="A11" s="34" t="s">
        <v>17</v>
      </c>
      <c r="B11" s="31">
        <f t="shared" si="0"/>
        <v>105</v>
      </c>
      <c r="C11" s="25">
        <v>7000</v>
      </c>
      <c r="D11" s="35" t="s">
        <v>13</v>
      </c>
      <c r="E11" s="3"/>
      <c r="F11" s="3"/>
    </row>
    <row r="12" spans="1:6" x14ac:dyDescent="0.25">
      <c r="A12" s="34" t="s">
        <v>18</v>
      </c>
      <c r="B12" s="31">
        <f t="shared" si="0"/>
        <v>106</v>
      </c>
      <c r="C12" s="25">
        <v>15000</v>
      </c>
      <c r="D12" s="35" t="s">
        <v>13</v>
      </c>
      <c r="E12" s="3"/>
      <c r="F12" s="3"/>
    </row>
    <row r="13" spans="1:6" x14ac:dyDescent="0.25">
      <c r="A13" s="34" t="s">
        <v>19</v>
      </c>
      <c r="B13" s="31">
        <f t="shared" si="0"/>
        <v>107</v>
      </c>
      <c r="C13" s="25">
        <v>1000</v>
      </c>
      <c r="D13" s="35" t="s">
        <v>13</v>
      </c>
      <c r="E13" s="3"/>
      <c r="F13" s="3"/>
    </row>
    <row r="14" spans="1:6" x14ac:dyDescent="0.25">
      <c r="A14" s="34" t="s">
        <v>20</v>
      </c>
      <c r="B14" s="31">
        <f t="shared" si="0"/>
        <v>108</v>
      </c>
      <c r="C14" s="25">
        <v>2000</v>
      </c>
      <c r="D14" s="35" t="s">
        <v>13</v>
      </c>
      <c r="E14" s="3"/>
      <c r="F14" s="3"/>
    </row>
    <row r="15" spans="1:6" x14ac:dyDescent="0.25">
      <c r="A15" s="34" t="s">
        <v>21</v>
      </c>
      <c r="B15" s="31">
        <f t="shared" si="0"/>
        <v>109</v>
      </c>
      <c r="C15" s="25">
        <v>8000</v>
      </c>
      <c r="D15" s="35" t="s">
        <v>13</v>
      </c>
      <c r="E15" s="3"/>
      <c r="F15" s="3"/>
    </row>
    <row r="16" spans="1:6" x14ac:dyDescent="0.25">
      <c r="A16" s="34" t="s">
        <v>22</v>
      </c>
      <c r="B16" s="31">
        <f t="shared" si="0"/>
        <v>110</v>
      </c>
      <c r="C16" s="25">
        <v>1000</v>
      </c>
      <c r="D16" s="35" t="s">
        <v>13</v>
      </c>
      <c r="E16" s="3"/>
      <c r="F16" s="3"/>
    </row>
    <row r="17" spans="1:30" x14ac:dyDescent="0.25">
      <c r="A17" s="34" t="s">
        <v>23</v>
      </c>
      <c r="B17" s="31">
        <f t="shared" si="0"/>
        <v>111</v>
      </c>
      <c r="C17" s="25">
        <v>30000</v>
      </c>
      <c r="D17" s="35" t="s">
        <v>13</v>
      </c>
      <c r="E17" s="3"/>
      <c r="F17" s="3"/>
    </row>
    <row r="18" spans="1:30" x14ac:dyDescent="0.25">
      <c r="A18" s="34" t="s">
        <v>24</v>
      </c>
      <c r="B18" s="31">
        <f t="shared" si="0"/>
        <v>112</v>
      </c>
      <c r="C18" s="25">
        <v>108000</v>
      </c>
      <c r="D18" s="35" t="s">
        <v>13</v>
      </c>
      <c r="E18" s="3"/>
      <c r="F18" s="3"/>
    </row>
    <row r="19" spans="1:30" x14ac:dyDescent="0.25">
      <c r="A19" s="34" t="s">
        <v>25</v>
      </c>
      <c r="B19" s="31">
        <f t="shared" si="0"/>
        <v>113</v>
      </c>
      <c r="C19" s="25">
        <v>20000</v>
      </c>
      <c r="D19" s="35" t="s">
        <v>13</v>
      </c>
      <c r="E19" s="3"/>
      <c r="F19" s="3"/>
    </row>
    <row r="20" spans="1:30" x14ac:dyDescent="0.25">
      <c r="A20" s="34" t="s">
        <v>26</v>
      </c>
      <c r="B20" s="31">
        <f t="shared" si="0"/>
        <v>114</v>
      </c>
      <c r="C20" s="25">
        <v>130000</v>
      </c>
      <c r="D20" s="35" t="s">
        <v>13</v>
      </c>
      <c r="E20" s="3"/>
      <c r="F20" s="3"/>
    </row>
    <row r="21" spans="1:30" x14ac:dyDescent="0.25">
      <c r="A21" s="38" t="s">
        <v>27</v>
      </c>
      <c r="B21" s="31">
        <f t="shared" si="0"/>
        <v>115</v>
      </c>
      <c r="C21" s="26">
        <v>10000</v>
      </c>
      <c r="D21" s="39" t="s">
        <v>13</v>
      </c>
      <c r="E21" s="5"/>
      <c r="F21" s="5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s="1" customFormat="1" x14ac:dyDescent="0.25">
      <c r="A22" s="40" t="s">
        <v>28</v>
      </c>
      <c r="B22" s="33">
        <f t="shared" si="0"/>
        <v>116</v>
      </c>
      <c r="C22" s="29">
        <f>SUM(C7:C21)</f>
        <v>350000</v>
      </c>
      <c r="D22" s="35" t="s">
        <v>13</v>
      </c>
      <c r="E22" s="5"/>
      <c r="F22" s="5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s="2" customFormat="1" x14ac:dyDescent="0.25">
      <c r="A23" s="21"/>
      <c r="B23" s="22"/>
      <c r="C23" s="27"/>
      <c r="D23" s="21"/>
      <c r="E23" s="5"/>
      <c r="F23" s="5"/>
    </row>
    <row r="24" spans="1:30" s="2" customFormat="1" x14ac:dyDescent="0.25">
      <c r="A24" s="21"/>
      <c r="B24" s="22"/>
      <c r="C24" s="27"/>
      <c r="D24" s="21"/>
      <c r="E24" s="5"/>
      <c r="F24" s="5"/>
    </row>
    <row r="25" spans="1:30" s="2" customFormat="1" x14ac:dyDescent="0.25">
      <c r="A25" s="21"/>
      <c r="B25" s="22"/>
      <c r="C25" s="27"/>
      <c r="D25" s="21"/>
      <c r="E25" s="5"/>
      <c r="F25" s="5"/>
    </row>
    <row r="26" spans="1:30" s="2" customFormat="1" x14ac:dyDescent="0.25">
      <c r="A26" s="21"/>
      <c r="B26" s="22"/>
      <c r="C26" s="27"/>
      <c r="D26" s="21"/>
      <c r="E26" s="5"/>
      <c r="F26" s="5"/>
    </row>
  </sheetData>
  <mergeCells count="1">
    <mergeCell ref="B3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view="pageLayout" zoomScaleNormal="100" workbookViewId="0">
      <selection activeCell="B7" sqref="B7"/>
    </sheetView>
  </sheetViews>
  <sheetFormatPr defaultRowHeight="15" x14ac:dyDescent="0.25"/>
  <cols>
    <col min="1" max="1" width="53.5703125" style="3" customWidth="1"/>
    <col min="2" max="3" width="9.140625" style="3"/>
    <col min="4" max="4" width="7" style="3" bestFit="1" customWidth="1"/>
    <col min="5" max="5" width="3.7109375" style="3" bestFit="1" customWidth="1"/>
    <col min="6" max="7" width="9.140625" style="3"/>
    <col min="8" max="8" width="18.5703125" style="3" bestFit="1" customWidth="1"/>
    <col min="9" max="9" width="15.140625" style="3" customWidth="1"/>
    <col min="10" max="16384" width="9.140625" style="3"/>
  </cols>
  <sheetData>
    <row r="1" spans="1:10" ht="33" x14ac:dyDescent="0.45">
      <c r="A1" s="87" t="s">
        <v>41</v>
      </c>
      <c r="I1" s="91" t="s">
        <v>81</v>
      </c>
    </row>
    <row r="2" spans="1:10" ht="22.5" customHeight="1" x14ac:dyDescent="0.45">
      <c r="A2" s="87"/>
    </row>
    <row r="3" spans="1:10" x14ac:dyDescent="0.25">
      <c r="A3" s="17"/>
      <c r="G3" s="57"/>
    </row>
    <row r="4" spans="1:10" x14ac:dyDescent="0.25">
      <c r="A4" s="17"/>
      <c r="G4" s="99" t="s">
        <v>30</v>
      </c>
      <c r="H4" s="14" t="s">
        <v>7</v>
      </c>
    </row>
    <row r="5" spans="1:10" x14ac:dyDescent="0.25">
      <c r="A5" s="17"/>
      <c r="G5" s="100"/>
      <c r="H5" s="15" t="s">
        <v>8</v>
      </c>
    </row>
    <row r="6" spans="1:10" x14ac:dyDescent="0.25">
      <c r="A6" s="17"/>
      <c r="G6" s="100"/>
      <c r="H6" s="16" t="s">
        <v>9</v>
      </c>
      <c r="J6" s="11"/>
    </row>
    <row r="7" spans="1:10" x14ac:dyDescent="0.25">
      <c r="G7" s="101"/>
      <c r="I7" s="23"/>
    </row>
    <row r="8" spans="1:10" x14ac:dyDescent="0.25">
      <c r="A8" s="53" t="s">
        <v>42</v>
      </c>
      <c r="B8" s="42"/>
      <c r="C8" s="42"/>
      <c r="D8" s="42"/>
      <c r="E8" s="43"/>
      <c r="F8" s="44"/>
      <c r="G8" s="76">
        <v>201</v>
      </c>
      <c r="H8" s="59">
        <v>17500000</v>
      </c>
      <c r="I8" s="6" t="s">
        <v>1</v>
      </c>
    </row>
    <row r="9" spans="1:10" x14ac:dyDescent="0.25">
      <c r="A9" s="12" t="s">
        <v>43</v>
      </c>
      <c r="B9" s="8"/>
      <c r="C9" s="8"/>
      <c r="D9" s="8"/>
      <c r="E9" s="8"/>
      <c r="F9" s="8"/>
      <c r="G9" s="76">
        <f>G8+1</f>
        <v>202</v>
      </c>
      <c r="H9" s="60">
        <v>1500</v>
      </c>
      <c r="I9" s="58" t="s">
        <v>32</v>
      </c>
    </row>
    <row r="10" spans="1:10" x14ac:dyDescent="0.25">
      <c r="A10" s="12" t="s">
        <v>75</v>
      </c>
      <c r="B10" s="8"/>
      <c r="C10" s="8"/>
      <c r="D10" s="8"/>
      <c r="E10" s="8"/>
      <c r="F10" s="8"/>
      <c r="G10" s="76">
        <f t="shared" ref="G10:G16" si="0">G9+1</f>
        <v>203</v>
      </c>
      <c r="H10" s="61">
        <v>2</v>
      </c>
      <c r="I10" s="75" t="s">
        <v>0</v>
      </c>
    </row>
    <row r="11" spans="1:10" x14ac:dyDescent="0.25">
      <c r="A11" s="12" t="s">
        <v>10</v>
      </c>
      <c r="B11" s="8"/>
      <c r="C11" s="8"/>
      <c r="D11" s="8"/>
      <c r="E11" s="8"/>
      <c r="F11" s="8"/>
      <c r="G11" s="76">
        <f t="shared" si="0"/>
        <v>204</v>
      </c>
      <c r="H11" s="62">
        <f>H8/H10</f>
        <v>8750000</v>
      </c>
      <c r="I11" s="58" t="s">
        <v>34</v>
      </c>
    </row>
    <row r="12" spans="1:10" x14ac:dyDescent="0.25">
      <c r="A12" s="12" t="s">
        <v>2</v>
      </c>
      <c r="B12" s="8"/>
      <c r="C12" s="8"/>
      <c r="D12" s="8"/>
      <c r="E12" s="8"/>
      <c r="F12" s="8"/>
      <c r="G12" s="76">
        <f t="shared" si="0"/>
        <v>205</v>
      </c>
      <c r="H12" s="62">
        <f>H11*10%</f>
        <v>875000</v>
      </c>
      <c r="I12" s="58" t="s">
        <v>35</v>
      </c>
    </row>
    <row r="13" spans="1:10" x14ac:dyDescent="0.25">
      <c r="A13" s="12" t="s">
        <v>3</v>
      </c>
      <c r="B13" s="8"/>
      <c r="C13" s="8"/>
      <c r="D13" s="8"/>
      <c r="E13" s="8"/>
      <c r="F13" s="8"/>
      <c r="G13" s="76">
        <f t="shared" si="0"/>
        <v>206</v>
      </c>
      <c r="H13" s="59">
        <v>4</v>
      </c>
      <c r="I13" s="58" t="s">
        <v>36</v>
      </c>
    </row>
    <row r="14" spans="1:10" x14ac:dyDescent="0.25">
      <c r="A14" s="12" t="s">
        <v>29</v>
      </c>
      <c r="B14" s="8"/>
      <c r="C14" s="8"/>
      <c r="D14" s="8"/>
      <c r="E14" s="8"/>
      <c r="F14" s="8"/>
      <c r="G14" s="76">
        <f t="shared" si="0"/>
        <v>207</v>
      </c>
      <c r="H14" s="62">
        <v>15</v>
      </c>
      <c r="I14" s="6" t="s">
        <v>37</v>
      </c>
    </row>
    <row r="15" spans="1:10" x14ac:dyDescent="0.25">
      <c r="A15" s="12" t="s">
        <v>45</v>
      </c>
      <c r="B15" s="8"/>
      <c r="C15" s="8"/>
      <c r="D15" s="8"/>
      <c r="E15" s="8"/>
      <c r="F15" s="8"/>
      <c r="G15" s="76">
        <f t="shared" si="0"/>
        <v>208</v>
      </c>
      <c r="H15" s="62">
        <f>$H$16*$H$14</f>
        <v>11250</v>
      </c>
      <c r="I15" s="6" t="s">
        <v>47</v>
      </c>
    </row>
    <row r="16" spans="1:10" x14ac:dyDescent="0.25">
      <c r="A16" s="90" t="s">
        <v>44</v>
      </c>
      <c r="B16" s="23"/>
      <c r="C16" s="23"/>
      <c r="D16" s="23"/>
      <c r="E16" s="23"/>
      <c r="F16" s="23"/>
      <c r="G16" s="77">
        <f t="shared" si="0"/>
        <v>209</v>
      </c>
      <c r="H16" s="63">
        <f>H9/H10</f>
        <v>750</v>
      </c>
      <c r="I16" s="6" t="s">
        <v>48</v>
      </c>
      <c r="J16" s="5"/>
    </row>
    <row r="17" spans="1:10" ht="15.75" thickBot="1" x14ac:dyDescent="0.3">
      <c r="A17" s="5"/>
      <c r="B17" s="5"/>
      <c r="C17" s="5"/>
      <c r="D17" s="5"/>
      <c r="E17" s="5"/>
      <c r="F17" s="5"/>
      <c r="G17" s="78"/>
      <c r="H17" s="41"/>
      <c r="I17" s="6"/>
      <c r="J17" s="5"/>
    </row>
    <row r="18" spans="1:10" s="5" customFormat="1" x14ac:dyDescent="0.25">
      <c r="A18" s="46" t="s">
        <v>46</v>
      </c>
      <c r="B18" s="47"/>
      <c r="C18" s="47"/>
      <c r="D18" s="47"/>
      <c r="E18" s="47"/>
      <c r="F18" s="47"/>
      <c r="G18" s="79"/>
      <c r="H18" s="64"/>
      <c r="I18" s="6"/>
    </row>
    <row r="19" spans="1:10" s="5" customFormat="1" x14ac:dyDescent="0.25">
      <c r="A19" s="48" t="s">
        <v>66</v>
      </c>
      <c r="B19" s="23"/>
      <c r="C19" s="23"/>
      <c r="D19" s="23"/>
      <c r="E19" s="23"/>
      <c r="F19" s="23"/>
      <c r="G19" s="77">
        <v>210</v>
      </c>
      <c r="H19" s="63">
        <f>($H$11+$H$12)/H15</f>
        <v>855.55555555555554</v>
      </c>
      <c r="I19" s="6" t="s">
        <v>49</v>
      </c>
    </row>
    <row r="20" spans="1:10" s="5" customFormat="1" x14ac:dyDescent="0.25">
      <c r="A20" s="48" t="s">
        <v>57</v>
      </c>
      <c r="B20" s="23"/>
      <c r="C20" s="23"/>
      <c r="D20" s="23"/>
      <c r="E20" s="23"/>
      <c r="F20" s="23"/>
      <c r="G20" s="77">
        <f>G19+1</f>
        <v>211</v>
      </c>
      <c r="H20" s="63">
        <f>($H$11+$H$12)*$H$13/2/100/$H$16</f>
        <v>256.66666666666669</v>
      </c>
      <c r="I20" s="6" t="s">
        <v>55</v>
      </c>
    </row>
    <row r="21" spans="1:10" s="5" customFormat="1" ht="15.75" thickBot="1" x14ac:dyDescent="0.3">
      <c r="A21" s="50" t="s">
        <v>71</v>
      </c>
      <c r="B21" s="51"/>
      <c r="C21" s="51"/>
      <c r="D21" s="51"/>
      <c r="E21" s="51"/>
      <c r="F21" s="51"/>
      <c r="G21" s="80">
        <f>G20+1</f>
        <v>212</v>
      </c>
      <c r="H21" s="65">
        <f>$H$19+$H$20</f>
        <v>1112.2222222222222</v>
      </c>
      <c r="I21" s="6" t="s">
        <v>50</v>
      </c>
    </row>
    <row r="22" spans="1:10" s="5" customFormat="1" ht="15.75" thickBot="1" x14ac:dyDescent="0.3">
      <c r="G22" s="78"/>
      <c r="H22" s="41"/>
      <c r="I22" s="6"/>
    </row>
    <row r="23" spans="1:10" s="5" customFormat="1" x14ac:dyDescent="0.25">
      <c r="A23" s="46" t="s">
        <v>76</v>
      </c>
      <c r="B23" s="47"/>
      <c r="C23" s="47"/>
      <c r="D23" s="47"/>
      <c r="E23" s="47"/>
      <c r="F23" s="47"/>
      <c r="G23" s="79"/>
      <c r="H23" s="66"/>
      <c r="I23" s="6"/>
    </row>
    <row r="24" spans="1:10" s="5" customFormat="1" x14ac:dyDescent="0.25">
      <c r="A24" s="48" t="s">
        <v>5</v>
      </c>
      <c r="B24" s="23"/>
      <c r="C24" s="23"/>
      <c r="D24" s="23"/>
      <c r="E24" s="23"/>
      <c r="F24" s="23"/>
      <c r="G24" s="77">
        <v>213</v>
      </c>
      <c r="H24" s="67">
        <v>0.5</v>
      </c>
      <c r="I24" s="6"/>
    </row>
    <row r="25" spans="1:10" s="5" customFormat="1" x14ac:dyDescent="0.25">
      <c r="A25" s="56" t="s">
        <v>33</v>
      </c>
      <c r="B25" s="8"/>
      <c r="C25" s="8"/>
      <c r="D25" s="8"/>
      <c r="E25" s="8"/>
      <c r="F25" s="8"/>
      <c r="G25" s="76">
        <f>G24+1</f>
        <v>214</v>
      </c>
      <c r="H25" s="62">
        <f>H24*H19</f>
        <v>427.77777777777777</v>
      </c>
      <c r="I25" s="6" t="s">
        <v>51</v>
      </c>
    </row>
    <row r="26" spans="1:10" s="5" customFormat="1" x14ac:dyDescent="0.25">
      <c r="A26" s="49" t="s">
        <v>6</v>
      </c>
      <c r="B26" s="8"/>
      <c r="C26" s="8"/>
      <c r="D26" s="8"/>
      <c r="E26" s="8"/>
      <c r="F26" s="8"/>
      <c r="G26" s="76">
        <f>G25+1</f>
        <v>215</v>
      </c>
      <c r="H26" s="62">
        <f>'Beregning til diverse udgifter '!C22/H9</f>
        <v>233.33333333333334</v>
      </c>
      <c r="I26" s="6" t="s">
        <v>51</v>
      </c>
    </row>
    <row r="27" spans="1:10" s="5" customFormat="1" x14ac:dyDescent="0.25">
      <c r="A27" s="52" t="s">
        <v>77</v>
      </c>
      <c r="G27" s="76">
        <f>G26+1</f>
        <v>216</v>
      </c>
      <c r="H27" s="7">
        <v>223</v>
      </c>
      <c r="I27" s="6" t="s">
        <v>51</v>
      </c>
    </row>
    <row r="28" spans="1:10" s="5" customFormat="1" ht="15.75" thickBot="1" x14ac:dyDescent="0.3">
      <c r="A28" s="50" t="s">
        <v>72</v>
      </c>
      <c r="B28" s="51"/>
      <c r="C28" s="51"/>
      <c r="D28" s="51"/>
      <c r="E28" s="51"/>
      <c r="F28" s="51"/>
      <c r="G28" s="81">
        <f>G27+1</f>
        <v>217</v>
      </c>
      <c r="H28" s="65">
        <f>SUM(H25:H27)</f>
        <v>884.11111111111109</v>
      </c>
      <c r="I28" s="6" t="s">
        <v>51</v>
      </c>
    </row>
    <row r="29" spans="1:10" s="5" customFormat="1" ht="15.75" thickBot="1" x14ac:dyDescent="0.3">
      <c r="G29" s="78"/>
      <c r="H29" s="41"/>
      <c r="I29" s="6"/>
    </row>
    <row r="30" spans="1:10" s="5" customFormat="1" x14ac:dyDescent="0.25">
      <c r="A30" s="46" t="s">
        <v>78</v>
      </c>
      <c r="B30" s="47"/>
      <c r="C30" s="47"/>
      <c r="D30" s="47"/>
      <c r="E30" s="47"/>
      <c r="F30" s="47"/>
      <c r="G30" s="79"/>
      <c r="H30" s="66"/>
      <c r="I30" s="6"/>
    </row>
    <row r="31" spans="1:10" s="5" customFormat="1" x14ac:dyDescent="0.25">
      <c r="A31" s="48" t="s">
        <v>58</v>
      </c>
      <c r="B31" s="23"/>
      <c r="C31" s="23"/>
      <c r="D31" s="23"/>
      <c r="E31" s="23"/>
      <c r="F31" s="23"/>
      <c r="G31" s="77">
        <v>218</v>
      </c>
      <c r="H31" s="45">
        <v>1.5</v>
      </c>
      <c r="I31" s="6" t="s">
        <v>52</v>
      </c>
    </row>
    <row r="32" spans="1:10" s="5" customFormat="1" x14ac:dyDescent="0.25">
      <c r="A32" s="49" t="s">
        <v>79</v>
      </c>
      <c r="B32" s="8"/>
      <c r="C32" s="8"/>
      <c r="D32" s="8"/>
      <c r="E32" s="8"/>
      <c r="F32" s="8"/>
      <c r="G32" s="76">
        <f t="shared" ref="G32:G37" si="1">G31+1</f>
        <v>219</v>
      </c>
      <c r="H32" s="68">
        <v>262.19</v>
      </c>
      <c r="I32" s="6" t="s">
        <v>53</v>
      </c>
    </row>
    <row r="33" spans="1:10" s="5" customFormat="1" x14ac:dyDescent="0.25">
      <c r="A33" s="49" t="s">
        <v>59</v>
      </c>
      <c r="B33" s="44"/>
      <c r="C33" s="44"/>
      <c r="D33" s="44"/>
      <c r="E33" s="44"/>
      <c r="F33" s="8"/>
      <c r="G33" s="76">
        <f t="shared" si="1"/>
        <v>220</v>
      </c>
      <c r="H33" s="89">
        <f>H31*H32</f>
        <v>393.28499999999997</v>
      </c>
      <c r="I33" s="6" t="s">
        <v>51</v>
      </c>
    </row>
    <row r="34" spans="1:10" s="5" customFormat="1" x14ac:dyDescent="0.25">
      <c r="A34" s="49" t="s">
        <v>60</v>
      </c>
      <c r="B34" s="8"/>
      <c r="C34" s="8"/>
      <c r="D34" s="8"/>
      <c r="E34" s="8"/>
      <c r="F34" s="8"/>
      <c r="G34" s="76">
        <f t="shared" si="1"/>
        <v>221</v>
      </c>
      <c r="H34" s="69">
        <v>0.6</v>
      </c>
      <c r="I34" s="6" t="s">
        <v>52</v>
      </c>
    </row>
    <row r="35" spans="1:10" s="5" customFormat="1" x14ac:dyDescent="0.25">
      <c r="A35" s="49" t="s">
        <v>79</v>
      </c>
      <c r="B35" s="44"/>
      <c r="C35" s="44"/>
      <c r="D35" s="44"/>
      <c r="E35" s="8"/>
      <c r="F35" s="8"/>
      <c r="G35" s="76">
        <f t="shared" si="1"/>
        <v>222</v>
      </c>
      <c r="H35" s="70">
        <v>262.19</v>
      </c>
      <c r="I35" s="6" t="s">
        <v>54</v>
      </c>
    </row>
    <row r="36" spans="1:10" s="5" customFormat="1" x14ac:dyDescent="0.25">
      <c r="A36" s="49" t="s">
        <v>62</v>
      </c>
      <c r="B36" s="44"/>
      <c r="C36" s="44"/>
      <c r="D36" s="44"/>
      <c r="E36" s="8"/>
      <c r="F36" s="8"/>
      <c r="G36" s="76">
        <f t="shared" si="1"/>
        <v>223</v>
      </c>
      <c r="H36" s="62">
        <f>H34*H35</f>
        <v>157.31399999999999</v>
      </c>
      <c r="I36" s="6" t="s">
        <v>55</v>
      </c>
    </row>
    <row r="37" spans="1:10" s="5" customFormat="1" ht="15.75" thickBot="1" x14ac:dyDescent="0.3">
      <c r="A37" s="50" t="s">
        <v>61</v>
      </c>
      <c r="B37" s="51"/>
      <c r="C37" s="51"/>
      <c r="D37" s="51"/>
      <c r="E37" s="51"/>
      <c r="F37" s="51"/>
      <c r="G37" s="81">
        <f t="shared" si="1"/>
        <v>224</v>
      </c>
      <c r="H37" s="65">
        <f>H33+H36</f>
        <v>550.59899999999993</v>
      </c>
      <c r="I37" s="6" t="s">
        <v>51</v>
      </c>
    </row>
    <row r="38" spans="1:10" s="5" customFormat="1" ht="15.75" thickBot="1" x14ac:dyDescent="0.3">
      <c r="A38" s="97" t="s">
        <v>63</v>
      </c>
      <c r="B38" s="94"/>
      <c r="C38" s="94"/>
      <c r="D38" s="94"/>
      <c r="E38" s="94"/>
      <c r="F38" s="94"/>
      <c r="G38" s="95">
        <v>225</v>
      </c>
      <c r="H38" s="98">
        <f>H21+H28+H37</f>
        <v>2546.9323333333332</v>
      </c>
      <c r="I38" s="92" t="s">
        <v>51</v>
      </c>
    </row>
    <row r="39" spans="1:10" x14ac:dyDescent="0.25">
      <c r="A39" s="5"/>
      <c r="B39" s="5"/>
      <c r="C39" s="5"/>
      <c r="D39" s="5"/>
      <c r="E39" s="5"/>
      <c r="F39" s="5"/>
      <c r="G39" s="93"/>
      <c r="H39" s="5"/>
      <c r="I39" s="92"/>
    </row>
    <row r="40" spans="1:10" x14ac:dyDescent="0.25">
      <c r="A40" s="53" t="s">
        <v>64</v>
      </c>
      <c r="B40" s="8"/>
      <c r="C40" s="8"/>
      <c r="D40" s="8"/>
      <c r="E40" s="8"/>
      <c r="F40" s="44"/>
      <c r="G40" s="82">
        <v>226</v>
      </c>
      <c r="H40" s="96">
        <v>18750000</v>
      </c>
      <c r="I40" s="6" t="s">
        <v>1</v>
      </c>
    </row>
    <row r="41" spans="1:10" x14ac:dyDescent="0.25">
      <c r="A41" s="12" t="s">
        <v>40</v>
      </c>
      <c r="B41" s="8"/>
      <c r="C41" s="8"/>
      <c r="D41" s="8"/>
      <c r="E41" s="8"/>
      <c r="F41" s="8"/>
      <c r="G41" s="76">
        <f t="shared" ref="G41:G46" si="2">G40+1</f>
        <v>227</v>
      </c>
      <c r="H41" s="62">
        <f>H40/H10</f>
        <v>9375000</v>
      </c>
      <c r="I41" s="58" t="s">
        <v>39</v>
      </c>
    </row>
    <row r="42" spans="1:10" x14ac:dyDescent="0.25">
      <c r="A42" s="12" t="s">
        <v>2</v>
      </c>
      <c r="B42" s="8"/>
      <c r="C42" s="8"/>
      <c r="D42" s="8"/>
      <c r="E42" s="8"/>
      <c r="F42" s="8"/>
      <c r="G42" s="76">
        <f t="shared" si="2"/>
        <v>228</v>
      </c>
      <c r="H42" s="62">
        <f>H41*10%</f>
        <v>937500</v>
      </c>
      <c r="I42" s="58" t="s">
        <v>34</v>
      </c>
    </row>
    <row r="43" spans="1:10" x14ac:dyDescent="0.25">
      <c r="A43" s="12" t="s">
        <v>3</v>
      </c>
      <c r="B43" s="8"/>
      <c r="C43" s="8"/>
      <c r="D43" s="8"/>
      <c r="E43" s="8"/>
      <c r="F43" s="8"/>
      <c r="G43" s="76">
        <f t="shared" si="2"/>
        <v>229</v>
      </c>
      <c r="H43" s="59">
        <v>4</v>
      </c>
      <c r="I43" s="58" t="s">
        <v>36</v>
      </c>
    </row>
    <row r="44" spans="1:10" x14ac:dyDescent="0.25">
      <c r="A44" s="12" t="s">
        <v>4</v>
      </c>
      <c r="B44" s="8"/>
      <c r="C44" s="8"/>
      <c r="D44" s="8"/>
      <c r="E44" s="8"/>
      <c r="F44" s="8"/>
      <c r="G44" s="76">
        <f t="shared" si="2"/>
        <v>230</v>
      </c>
      <c r="H44" s="62">
        <v>30</v>
      </c>
      <c r="I44" s="6" t="s">
        <v>37</v>
      </c>
    </row>
    <row r="45" spans="1:10" x14ac:dyDescent="0.25">
      <c r="A45" s="12" t="s">
        <v>69</v>
      </c>
      <c r="B45" s="8"/>
      <c r="C45" s="8"/>
      <c r="D45" s="8"/>
      <c r="E45" s="8"/>
      <c r="F45" s="8"/>
      <c r="G45" s="76">
        <f t="shared" si="2"/>
        <v>231</v>
      </c>
      <c r="H45" s="62">
        <f>H46*H44</f>
        <v>22500</v>
      </c>
      <c r="I45" s="6" t="s">
        <v>47</v>
      </c>
    </row>
    <row r="46" spans="1:10" x14ac:dyDescent="0.25">
      <c r="A46" s="12" t="s">
        <v>70</v>
      </c>
      <c r="B46" s="8"/>
      <c r="C46" s="8"/>
      <c r="D46" s="8"/>
      <c r="E46" s="8"/>
      <c r="F46" s="8"/>
      <c r="G46" s="76">
        <f t="shared" si="2"/>
        <v>232</v>
      </c>
      <c r="H46" s="62">
        <f>H9/H10</f>
        <v>750</v>
      </c>
      <c r="I46" s="6" t="s">
        <v>48</v>
      </c>
      <c r="J46" s="5"/>
    </row>
    <row r="47" spans="1:10" ht="15.75" thickBot="1" x14ac:dyDescent="0.3">
      <c r="A47" s="5"/>
      <c r="B47" s="5"/>
      <c r="C47" s="5"/>
      <c r="D47" s="5"/>
      <c r="E47" s="5"/>
      <c r="F47" s="5"/>
      <c r="G47" s="83"/>
      <c r="H47" s="41"/>
      <c r="I47" s="6"/>
      <c r="J47" s="5"/>
    </row>
    <row r="48" spans="1:10" x14ac:dyDescent="0.25">
      <c r="A48" s="46" t="s">
        <v>65</v>
      </c>
      <c r="B48" s="47"/>
      <c r="C48" s="47"/>
      <c r="D48" s="47"/>
      <c r="E48" s="47"/>
      <c r="F48" s="47"/>
      <c r="G48" s="79"/>
      <c r="H48" s="47"/>
      <c r="I48" s="6"/>
      <c r="J48" s="5"/>
    </row>
    <row r="49" spans="1:10" x14ac:dyDescent="0.25">
      <c r="A49" s="48" t="s">
        <v>66</v>
      </c>
      <c r="B49" s="23"/>
      <c r="C49" s="23"/>
      <c r="D49" s="23"/>
      <c r="E49" s="23"/>
      <c r="F49" s="23"/>
      <c r="G49" s="77">
        <v>233</v>
      </c>
      <c r="H49" s="71">
        <f>(H41+H42)/H45</f>
        <v>458.33333333333331</v>
      </c>
      <c r="I49" s="6" t="s">
        <v>49</v>
      </c>
      <c r="J49" s="5"/>
    </row>
    <row r="50" spans="1:10" x14ac:dyDescent="0.25">
      <c r="A50" s="48" t="s">
        <v>57</v>
      </c>
      <c r="B50" s="23"/>
      <c r="C50" s="23"/>
      <c r="D50" s="23"/>
      <c r="E50" s="23"/>
      <c r="F50" s="23"/>
      <c r="G50" s="77">
        <f>G49+1</f>
        <v>234</v>
      </c>
      <c r="H50" s="71">
        <f>(H41+H42)*H43/2/100/H46</f>
        <v>275</v>
      </c>
      <c r="I50" s="6" t="s">
        <v>38</v>
      </c>
      <c r="J50" s="5"/>
    </row>
    <row r="51" spans="1:10" ht="15.75" thickBot="1" x14ac:dyDescent="0.3">
      <c r="A51" s="50" t="s">
        <v>68</v>
      </c>
      <c r="B51" s="51"/>
      <c r="C51" s="51"/>
      <c r="D51" s="51"/>
      <c r="E51" s="51"/>
      <c r="F51" s="51"/>
      <c r="G51" s="80">
        <f>G50+1</f>
        <v>235</v>
      </c>
      <c r="H51" s="72">
        <f>H49+H50</f>
        <v>733.33333333333326</v>
      </c>
      <c r="I51" s="6" t="s">
        <v>56</v>
      </c>
      <c r="J51" s="5"/>
    </row>
    <row r="52" spans="1:10" ht="15.75" thickBot="1" x14ac:dyDescent="0.3">
      <c r="A52" s="5"/>
      <c r="B52" s="5"/>
      <c r="C52" s="5"/>
      <c r="D52" s="5"/>
      <c r="E52" s="5"/>
      <c r="F52" s="5"/>
      <c r="G52" s="78"/>
      <c r="H52" s="73"/>
      <c r="I52" s="6"/>
      <c r="J52" s="5"/>
    </row>
    <row r="53" spans="1:10" x14ac:dyDescent="0.25">
      <c r="A53" s="46" t="s">
        <v>80</v>
      </c>
      <c r="B53" s="47"/>
      <c r="C53" s="47"/>
      <c r="D53" s="47"/>
      <c r="E53" s="47"/>
      <c r="F53" s="47"/>
      <c r="G53" s="79"/>
      <c r="H53" s="47"/>
      <c r="I53" s="6"/>
      <c r="J53" s="5"/>
    </row>
    <row r="54" spans="1:10" x14ac:dyDescent="0.25">
      <c r="A54" s="48" t="s">
        <v>5</v>
      </c>
      <c r="B54" s="23"/>
      <c r="C54" s="23"/>
      <c r="D54" s="23"/>
      <c r="E54" s="23"/>
      <c r="F54" s="23"/>
      <c r="G54" s="77">
        <v>236</v>
      </c>
      <c r="H54" s="74">
        <v>0.25</v>
      </c>
      <c r="I54" s="6"/>
      <c r="J54" s="5"/>
    </row>
    <row r="55" spans="1:10" x14ac:dyDescent="0.25">
      <c r="A55" s="48" t="s">
        <v>67</v>
      </c>
      <c r="B55" s="23"/>
      <c r="C55" s="23"/>
      <c r="D55" s="23"/>
      <c r="E55" s="23"/>
      <c r="F55" s="23"/>
      <c r="G55" s="77">
        <v>237</v>
      </c>
      <c r="H55" s="71">
        <f>H49*H54</f>
        <v>114.58333333333333</v>
      </c>
      <c r="I55" s="6" t="s">
        <v>51</v>
      </c>
      <c r="J55" s="5"/>
    </row>
    <row r="56" spans="1:10" x14ac:dyDescent="0.25">
      <c r="A56" s="23"/>
      <c r="B56" s="23"/>
      <c r="C56" s="23"/>
      <c r="D56" s="23"/>
      <c r="E56" s="23"/>
      <c r="F56" s="23"/>
      <c r="G56" s="77"/>
      <c r="H56" s="86"/>
      <c r="I56" s="6"/>
      <c r="J56" s="5"/>
    </row>
    <row r="57" spans="1:10" x14ac:dyDescent="0.25">
      <c r="A57" s="13" t="s">
        <v>73</v>
      </c>
      <c r="B57" s="10"/>
      <c r="C57" s="10"/>
      <c r="D57" s="10"/>
      <c r="E57" s="10"/>
      <c r="F57" s="10"/>
      <c r="G57" s="84">
        <v>238</v>
      </c>
      <c r="H57" s="88">
        <f>SUM(H51+H55)</f>
        <v>847.91666666666663</v>
      </c>
      <c r="I57" s="6" t="s">
        <v>51</v>
      </c>
      <c r="J57" s="5"/>
    </row>
    <row r="58" spans="1:10" x14ac:dyDescent="0.25">
      <c r="A58" s="4"/>
      <c r="B58" s="4"/>
      <c r="C58" s="4"/>
      <c r="D58" s="4"/>
      <c r="E58" s="4"/>
      <c r="F58" s="4"/>
      <c r="G58" s="28"/>
      <c r="H58" s="4"/>
      <c r="I58" s="6"/>
    </row>
    <row r="59" spans="1:10" x14ac:dyDescent="0.25">
      <c r="A59" s="54" t="s">
        <v>74</v>
      </c>
      <c r="B59" s="55"/>
      <c r="C59" s="55"/>
      <c r="D59" s="55"/>
      <c r="E59" s="55"/>
      <c r="F59" s="55"/>
      <c r="G59" s="85">
        <v>239</v>
      </c>
      <c r="H59" s="54">
        <f>H57+H38</f>
        <v>3394.8489999999997</v>
      </c>
      <c r="I59" s="9" t="s">
        <v>50</v>
      </c>
    </row>
  </sheetData>
  <mergeCells count="1">
    <mergeCell ref="G4:G7"/>
  </mergeCells>
  <pageMargins left="0.7" right="0.7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B78F1977BB974CBDBBC8F86F133310" ma:contentTypeVersion="1" ma:contentTypeDescription="Opret et nyt dokument." ma:contentTypeScope="" ma:versionID="5130d51825053953ccf3bfb82f16b59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771c543922ac300dcdb45e1d95f229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658EA64-8B9F-4C47-BD77-4884F14268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758DB4-2672-4338-B972-D219D47B6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BD6567-FA39-449F-B024-3CB241F9510A}">
  <ds:schemaRefs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Beregning til diverse udgifter </vt:lpstr>
      <vt:lpstr>Kostprisberegn.for kredmatorium</vt:lpstr>
    </vt:vector>
  </TitlesOfParts>
  <Company>Kirkenettet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jz</dc:creator>
  <cp:lastModifiedBy>Thor Halmind</cp:lastModifiedBy>
  <cp:lastPrinted>2010-08-16T13:46:28Z</cp:lastPrinted>
  <dcterms:created xsi:type="dcterms:W3CDTF">2009-10-01T10:02:27Z</dcterms:created>
  <dcterms:modified xsi:type="dcterms:W3CDTF">2014-12-19T12:06:50Z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0x010100CBB78F1977BB974CBDBBC8F86F133310</vt:lpwstr>
  </property>
</Properties>
</file>