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65" tabRatio="841" activeTab="0"/>
  </bookViews>
  <sheets>
    <sheet name="Erhvervelse og fornyelse(100)" sheetId="1" r:id="rId1"/>
    <sheet name="Timekostprisberegning(300)" sheetId="2" r:id="rId2"/>
    <sheet name="Gravning Kister og urner(400)" sheetId="3" r:id="rId3"/>
    <sheet name="Renholdese Kistegrav (500)" sheetId="4" r:id="rId4"/>
    <sheet name="Renholdelse Urnegrav(600)" sheetId="5" r:id="rId5"/>
    <sheet name="Plantning af Stedmoder(700)" sheetId="6" r:id="rId6"/>
    <sheet name="Plantning af begonia(800)" sheetId="7" r:id="rId7"/>
    <sheet name="Gran kistegrav(900)" sheetId="8" r:id="rId8"/>
    <sheet name="Gran urnegrav(1000)" sheetId="9" r:id="rId9"/>
  </sheets>
  <definedNames>
    <definedName name="_xlnm.Print_Titles" localSheetId="0">'Erhvervelse og fornyelse(100)'!$3:$6</definedName>
  </definedNames>
  <calcPr fullCalcOnLoad="1"/>
</workbook>
</file>

<file path=xl/sharedStrings.xml><?xml version="1.0" encoding="utf-8"?>
<sst xmlns="http://schemas.openxmlformats.org/spreadsheetml/2006/main" count="418" uniqueCount="185">
  <si>
    <t>Samlede lønudgifter</t>
  </si>
  <si>
    <t>Lønudgifter:</t>
  </si>
  <si>
    <t>Etableringsudgifter:</t>
  </si>
  <si>
    <t>Etableringsudgifter i alt</t>
  </si>
  <si>
    <t>Beregninger:</t>
  </si>
  <si>
    <t>Kr.</t>
  </si>
  <si>
    <t>År</t>
  </si>
  <si>
    <t>Urnegravsted</t>
  </si>
  <si>
    <t>Enkelt kistegravsted</t>
  </si>
  <si>
    <r>
      <t>m</t>
    </r>
    <r>
      <rPr>
        <vertAlign val="superscript"/>
        <sz val="8"/>
        <rFont val="Arial"/>
        <family val="2"/>
      </rPr>
      <t>2</t>
    </r>
  </si>
  <si>
    <t>Indtastningsfelter</t>
  </si>
  <si>
    <t>Beregningsfelter</t>
  </si>
  <si>
    <t>Resultat</t>
  </si>
  <si>
    <t>Timekostprisberegning</t>
  </si>
  <si>
    <t>Antal</t>
  </si>
  <si>
    <t>Gennemsnitsløn pr. år</t>
  </si>
  <si>
    <t>Timer</t>
  </si>
  <si>
    <t>Ferie</t>
  </si>
  <si>
    <t>Særlige feriedage</t>
  </si>
  <si>
    <t>Skæve helligdage</t>
  </si>
  <si>
    <t>Kurser</t>
  </si>
  <si>
    <t>Sygefravær</t>
  </si>
  <si>
    <t>Timer til administration</t>
  </si>
  <si>
    <t>Rest timer til brug på kirkegården</t>
  </si>
  <si>
    <t>Timekostpris pr. produktiv time</t>
  </si>
  <si>
    <t>Administrationsudgifter:</t>
  </si>
  <si>
    <t>Samlet timekostpris for kirkegården:</t>
  </si>
  <si>
    <t>Rydning og klargøring af gravstedet</t>
  </si>
  <si>
    <t>Tilstede ved begravelse. 1 mand</t>
  </si>
  <si>
    <t>Efterbehandling og sætning</t>
  </si>
  <si>
    <t>min.</t>
  </si>
  <si>
    <t>I alt</t>
  </si>
  <si>
    <t>Tidsforbrug</t>
  </si>
  <si>
    <t>Indkøbspris pr. plante</t>
  </si>
  <si>
    <t>Udgift i alt til plantning (timekostpris x  tidsforbrug)</t>
  </si>
  <si>
    <t>Udgift i alt til indkøb (indkøbspris x antal)</t>
  </si>
  <si>
    <t>Udgift i alt</t>
  </si>
  <si>
    <t>Kostpris pr. plantet stedmoder (udgift i alt / antal)</t>
  </si>
  <si>
    <t>Udgift i alt til indkøb. Planter, spagnum og gødning (indkøbspris x antal + spagnum)</t>
  </si>
  <si>
    <t>Forbrug af spagnum og gødning</t>
  </si>
  <si>
    <t>Stk.</t>
  </si>
  <si>
    <t>Kg.</t>
  </si>
  <si>
    <t>Udgift til løn i alt (timekostpris x  tidsforbrug)</t>
  </si>
  <si>
    <t>Forbrug:</t>
  </si>
  <si>
    <t>I alt pr. dag</t>
  </si>
  <si>
    <t>Størrelser på gravsteder:</t>
  </si>
  <si>
    <t>Årsnormen</t>
  </si>
  <si>
    <t>Øvrige driftsudgifter:</t>
  </si>
  <si>
    <t>2. omgang. Beskæring, kultivering og udlægning af perlesten</t>
  </si>
  <si>
    <t>fastlåst</t>
  </si>
  <si>
    <t>Tidsforbrug ved kistebegravelse:</t>
  </si>
  <si>
    <t>Tidsforbrug ved urnenedsættelse:</t>
  </si>
  <si>
    <t>Klargøring af gravsted samt gravning</t>
  </si>
  <si>
    <t>Nedsætning og tildækning samt pyntning af graven</t>
  </si>
  <si>
    <t>Gravning og tilkastning af grave (kister og urner)</t>
  </si>
  <si>
    <t>Moms</t>
  </si>
  <si>
    <t>Produktive timer pr. medarbejder</t>
  </si>
  <si>
    <t>Forbrug af nordmannsgran pr. gravsted.</t>
  </si>
  <si>
    <t>I alt pr. dag.</t>
  </si>
  <si>
    <r>
      <t>Lønudgifter til generel drift &amp; vedligeholdelse af fællesarealer fordelt på gravstedsareal pr.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pr. år.</t>
    </r>
  </si>
  <si>
    <r>
      <t>Driftsudgifter vedr. fællesarealer fordelt på gravstedsareal pr.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pr. år.</t>
    </r>
  </si>
  <si>
    <t>Forbrug af nordmannsgran pr.  gravsted.</t>
  </si>
  <si>
    <t>Forbrug af fyr pr.  gravsted.</t>
  </si>
  <si>
    <t>Forbrug af nobilis pr. gravsted.</t>
  </si>
  <si>
    <t>Forbrug af andet pyntegrønt pr. gravsted.</t>
  </si>
  <si>
    <r>
      <t>Samlet udgifter til erhvervelse og fornyelse pr. m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pr. år </t>
    </r>
  </si>
  <si>
    <t>Timekostpris pr. produktiv time ganget med administrationstimer</t>
  </si>
  <si>
    <r>
      <t>Tidsforbrug for urnegravsted på 0,5-1,99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</si>
  <si>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Forbrug af nordmannsgran pr. enkeltgrav</t>
  </si>
  <si>
    <t>Forbrug af fyr pr. enkeltgrav</t>
  </si>
  <si>
    <t>Forbrug af andet pyntegrønt pr. enkeltgrav</t>
  </si>
  <si>
    <t>Kistegrave</t>
  </si>
  <si>
    <t>Ren og vedligeholdelse af kistegravsteder</t>
  </si>
  <si>
    <t>Timer pr. år pr. medarbejder:</t>
  </si>
  <si>
    <t>Felt numre</t>
  </si>
  <si>
    <t>Indkøbspris for det samlede kirkegårdsareal.</t>
  </si>
  <si>
    <r>
      <t>Urnegrave (fra 0,5 til 1,99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</si>
  <si>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Granpyntning med flere slags gran.</t>
  </si>
  <si>
    <t xml:space="preserve">Antal urnegravsteder pr. dag pr. mand. </t>
  </si>
  <si>
    <t>Grandækning med en slags gran.</t>
  </si>
  <si>
    <t>Antal urnegravsteder pr. dag pr. mand.</t>
  </si>
  <si>
    <t xml:space="preserve">Holdbarhedstid på kirkegårdsanlæg samt bygninger i år ( Afskrivningsperiode) </t>
  </si>
  <si>
    <t>Tidsangivelser:</t>
  </si>
  <si>
    <t xml:space="preserve">Fredningstid for urnegravsteder </t>
  </si>
  <si>
    <t xml:space="preserve">Fredningstid for kistegravsteder </t>
  </si>
  <si>
    <r>
      <t>Pris for urnegravsted på 1,0 m</t>
    </r>
    <r>
      <rPr>
        <b/>
        <vertAlign val="superscript"/>
        <sz val="8"/>
        <rFont val="Arial"/>
        <family val="2"/>
      </rPr>
      <t xml:space="preserve">2 </t>
    </r>
  </si>
  <si>
    <t>Erhvervelse eller fornyelse pr. år</t>
  </si>
  <si>
    <t>Evt. renholdelse i en fredningsperiode</t>
  </si>
  <si>
    <t>Urnegravsted - pris for erhvervelse eller fornyelse i en fredningsperiode inkl. servitutudgifter og moms</t>
  </si>
  <si>
    <r>
      <t>Pris for enkelt kistegravsted på 3,25 m</t>
    </r>
    <r>
      <rPr>
        <b/>
        <vertAlign val="superscript"/>
        <sz val="8"/>
        <rFont val="Arial"/>
        <family val="2"/>
      </rPr>
      <t>2</t>
    </r>
  </si>
  <si>
    <r>
      <t>Pris for dobbelt kistegravsted på 6,50 m</t>
    </r>
    <r>
      <rPr>
        <b/>
        <vertAlign val="superscript"/>
        <sz val="8"/>
        <rFont val="Arial"/>
        <family val="2"/>
      </rPr>
      <t>2</t>
    </r>
  </si>
  <si>
    <t>Areal anvendt til gravsteder   (se vejledning)</t>
  </si>
  <si>
    <t>Fuldtidsansatte. Årsværk for alle ansatte på kirkegården (markpersonale, administration, rengøring og ledelse)</t>
  </si>
  <si>
    <t>Timekostpris (Produktiv time + driftsandel + administrationsandel)</t>
  </si>
  <si>
    <t>Omkostningspris for dobbeltgravsted inkl. moms</t>
  </si>
  <si>
    <t>Omkostningspris for enkeltgravsted inkl. moms</t>
  </si>
  <si>
    <t>Omkostningspris for enkeltgravsted. Timer X timekostpris</t>
  </si>
  <si>
    <t>Omkostningspris for dobbeltgravsted. Timer X timekostpris</t>
  </si>
  <si>
    <t>Omkostningspris for hver enkeltfag, gravstedet bliver forøget yderligere</t>
  </si>
  <si>
    <t>Omkostningspris for hver yderligere enkeltfag inkl.moms</t>
  </si>
  <si>
    <t>1. omgang. Oprydning efter efterår/vinter</t>
  </si>
  <si>
    <t>Omkostningspris for urnegrav 0,5-1,99 m2 (Timer X timekostpris)</t>
  </si>
  <si>
    <t>Omkostningspris forurnegrav 0,5-1,99 m2 inkl. moms</t>
  </si>
  <si>
    <t>Forbrug af nobilis pr. enkeltgrav</t>
  </si>
  <si>
    <t>Diverse: Affald m.m. pr. dag</t>
  </si>
  <si>
    <t>Granpyntning med flere slags gran:</t>
  </si>
  <si>
    <t>Grandækning med en slags gran:</t>
  </si>
  <si>
    <t>Kostpris for granpyntning pr. enkeltgrav (I alt/ Antal gravsteder pr. dag pr. mand)</t>
  </si>
  <si>
    <t>Kostpris for grandækning pr. enkeltgrav (I alt / Antal gravsteder pr. dag pr. mand.)</t>
  </si>
  <si>
    <t>Diverse: Affald m.m. pr. dag.</t>
  </si>
  <si>
    <t>Udgift til forbrugte materialer (antal grave x pris på forbrug) + diverse</t>
  </si>
  <si>
    <t>Kostpris for granpyntning pr. urnegravsted (I alt/Antal gravsteder pr. dag pr. mand)</t>
  </si>
  <si>
    <t>Kostpris for granækning pr. urnegravsted (I alt / Antal gravsteder pr. dag pr. mand)</t>
  </si>
  <si>
    <t>Antal begonia plantet pr. dag pr. mand</t>
  </si>
  <si>
    <t>Kostpris pr. plantet begonia (udgift i alt / antal)</t>
  </si>
  <si>
    <t>Antal stedmoder plantet pr. dag pr. mand</t>
  </si>
  <si>
    <t xml:space="preserve">Ren- og vedligeholdelse af urnegravsteder </t>
  </si>
  <si>
    <t>Omkostningsberegning:</t>
  </si>
  <si>
    <t>Produktive timer pr. år. Totalt:</t>
  </si>
  <si>
    <t xml:space="preserve">Produktive timer pr. år. </t>
  </si>
  <si>
    <t>(Erhvervelse og fornyelse af gravsteder)</t>
  </si>
  <si>
    <r>
      <t>Indkøbspris for jord i kr. pr. m</t>
    </r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(Angiv aktuel pris for anskaffelse af jord i lokalområdet)</t>
    </r>
  </si>
  <si>
    <r>
      <t xml:space="preserve">Driftsudgifter: </t>
    </r>
    <r>
      <rPr>
        <sz val="8"/>
        <rFont val="Arial"/>
        <family val="2"/>
      </rPr>
      <t>Totale driftsudgifter. Forbrugsmaterialer, maskiner, bygningsvedligeholdelse, minus køb til videresalg</t>
    </r>
  </si>
  <si>
    <t>Servitutbestemte udgifter (obligatoriske udgifter)</t>
  </si>
  <si>
    <t>Servitutbestemte udgifter (obligatotiske udgifter)</t>
  </si>
  <si>
    <t>Enkelt kistegravsted - pris for erhvervelse eller fornyelse i en fredningsperiode inkl. servitutudgifter og moms</t>
  </si>
  <si>
    <t>Dobbelt kistegravsted - pris for erhvervelse eller fornyelse i en fredningsperiode inkl. servitutudgifter og moms</t>
  </si>
  <si>
    <t>Erhvervelse eller fornyelse i en fredningsperiode</t>
  </si>
  <si>
    <t>Omkostningsberegning</t>
  </si>
  <si>
    <r>
      <t xml:space="preserve">Arealangivelse: </t>
    </r>
    <r>
      <rPr>
        <sz val="8"/>
        <rFont val="Arial"/>
        <family val="2"/>
      </rPr>
      <t xml:space="preserve">Kirkegårdens samlede areal i m2 </t>
    </r>
  </si>
  <si>
    <t>Kirkegårdens samlede areal. Hentes automatisk fra felt 101</t>
  </si>
  <si>
    <t>Areal anvendt til gravsteder. Hentes automatisk fra felt 102</t>
  </si>
  <si>
    <t xml:space="preserve">Totale driftsudgifter. Forbrugsstoffer, maskiner, bygningsvedligeholdelse samt køb til vidersalg.Fra felt 105 </t>
  </si>
  <si>
    <t>Administrationsudgifters andel af timekostprisen</t>
  </si>
  <si>
    <t>Øvrige driftsudgifters andel af timekostprisen</t>
  </si>
  <si>
    <t xml:space="preserve">Transport af mandskab, gravemaskine og jord samt gravning, afstivning m.v.  </t>
  </si>
  <si>
    <t xml:space="preserve">Kirkegårdens tidsforbrug pr. gravning i alt: </t>
  </si>
  <si>
    <t>Total udgift pr. kistegravning ekskl. lør/søn tillæg.</t>
  </si>
  <si>
    <t xml:space="preserve">Leje af entreprenør i kr. ekskl. kirkegårdens tidsforbrug. </t>
  </si>
  <si>
    <t>Tidsforbrug i alt</t>
  </si>
  <si>
    <t>Total udgift pr. urnenedsættelse. Timekostpris x tidsforbrug</t>
  </si>
  <si>
    <r>
      <t>Tidsforbrug årligt for et enkelt kistegravsted og et urnegravsted over 2 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. </t>
    </r>
  </si>
  <si>
    <t xml:space="preserve">Almindelige renholdelsesomgange </t>
  </si>
  <si>
    <t>Buketomgange og mindre beskæring.</t>
  </si>
  <si>
    <t>Tidsforbrug pr. urnegravsted.</t>
  </si>
  <si>
    <t>Tidsforbrug. Hentes automatisk fra felt 702</t>
  </si>
  <si>
    <t>Materialepriser:</t>
  </si>
  <si>
    <t>Indkøbspris for fyr pr. kg.</t>
  </si>
  <si>
    <t>Indkøbspris for nordmannsgran pr. kg.</t>
  </si>
  <si>
    <t>Indkøbspris for nobilis pr. kg.</t>
  </si>
  <si>
    <t>Indkøbspris for andet pyntegrønt pr. kg.</t>
  </si>
  <si>
    <t>Tidsforbrug.Hentes automatisk fra felt 702</t>
  </si>
  <si>
    <t>Indkøbsprisris for nordmannsgran pr. kg. Hentes automatisk fra felt 901</t>
  </si>
  <si>
    <t>Indkøbspris for fyr pr. kg. Hentes automatisk fra felt 902</t>
  </si>
  <si>
    <t>Indkøbspris for nobilis pr. kg. Hentes automatisk fra felt 903</t>
  </si>
  <si>
    <t>Indkøbspris for andet pyntegrønt pr. kg. Hentes fra felt 904</t>
  </si>
  <si>
    <t>Lønudgifter til generel drift &amp; vedligeholdelse af fællesarealer.(Eksempelvis til 1/3 af de samlede lønudgifter)</t>
  </si>
  <si>
    <t>Driftsudgifter vedr. fællesarealer.  (Eksempelvis til 1/3 af totale driftsudgifter)</t>
  </si>
  <si>
    <t>Tilkastning samt pyntning af graven. Eksempelvis 2 mand á 2 timer</t>
  </si>
  <si>
    <t>Omkostningsberegning for plantning af stedmoder</t>
  </si>
  <si>
    <t>Omkostningsberegning for plantning af begonia</t>
  </si>
  <si>
    <t>Omkostningsberegning for granpålægning</t>
  </si>
  <si>
    <t>Forrentning:</t>
  </si>
  <si>
    <t>%</t>
  </si>
  <si>
    <t>Forrentning af etableringsudgifter fratrukket afskrivninger</t>
  </si>
  <si>
    <r>
      <t>Etableringsudgifter til anlæg og bygninger fordelt på gravstedsareal pr.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pr. år</t>
    </r>
  </si>
  <si>
    <t>Pris for kistenedgravning efter tilskud</t>
  </si>
  <si>
    <t>Pris for urnenedsættelse efter tilskud</t>
  </si>
  <si>
    <t>Tilskud til folkekirkemedlemmer</t>
  </si>
  <si>
    <t>Beregning af pris på erhvervelse af brugsret til gravsteder.</t>
  </si>
  <si>
    <t>Urnegravsted - pris for erhvervelse efter tilskud 10 år 1 m2</t>
  </si>
  <si>
    <t xml:space="preserve">Enkelt kistegravsted - Pris for erhvervelse efter tilskud 20 år 3,25 m2 </t>
  </si>
  <si>
    <t>Dobbelt kistegravsted - Pris for erhvervelse efter tilskud 20 år 6.5 m2</t>
  </si>
  <si>
    <t>Bygninger (Til mandskab, administration, maskiner m.v.). Nyværdi</t>
  </si>
  <si>
    <t>Almindelige renholdelsesomgange</t>
  </si>
  <si>
    <t>Tidsforbrug på enkeltgravsted</t>
  </si>
  <si>
    <t>Tidsforbrug på dobbelgravsted. (Forbrug på enkeltgravsted + 1 time)</t>
  </si>
  <si>
    <t>Tidsforbrug for hver enkeltfag, gravstedet bliver forøget yderligere</t>
  </si>
  <si>
    <t>Antal enkeltgravsteder pr. dag pr. mand</t>
  </si>
  <si>
    <r>
      <t xml:space="preserve">Lønudgifter: </t>
    </r>
    <r>
      <rPr>
        <sz val="8"/>
        <rFont val="Arial"/>
        <family val="2"/>
      </rPr>
      <t xml:space="preserve"> Samlede lønudgifter</t>
    </r>
  </si>
  <si>
    <t>Dette tak opdateres automatisk fra ark 100</t>
  </si>
  <si>
    <t>Anlægsudgifter (Terrænregulering, dræning, kloakering, etablering af gange, beplantning (herunder hække), belysning m.v.). Nyværdi</t>
  </si>
  <si>
    <t>Oktober 2016</t>
  </si>
  <si>
    <t>Model 2 - Hæk del af fællesareal</t>
  </si>
  <si>
    <t>Dok. nr. 128682/16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</si>
</sst>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.0"/>
    <numFmt numFmtId="171" formatCode="0.00_ ;\-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" fontId="2" fillId="33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4" fillId="35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34" borderId="17" xfId="0" applyFont="1" applyFill="1" applyBorder="1" applyAlignment="1">
      <alignment/>
    </xf>
    <xf numFmtId="4" fontId="4" fillId="34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4" fontId="4" fillId="34" borderId="21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4" fontId="4" fillId="34" borderId="15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27" xfId="0" applyFont="1" applyBorder="1" applyAlignment="1">
      <alignment horizontal="center"/>
    </xf>
    <xf numFmtId="4" fontId="4" fillId="34" borderId="17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0" fontId="4" fillId="34" borderId="26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20" fontId="4" fillId="0" borderId="23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34" borderId="31" xfId="0" applyNumberFormat="1" applyFont="1" applyFill="1" applyBorder="1" applyAlignment="1">
      <alignment horizontal="center"/>
    </xf>
    <xf numFmtId="1" fontId="4" fillId="34" borderId="33" xfId="0" applyNumberFormat="1" applyFont="1" applyFill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34" borderId="30" xfId="0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4" fillId="0" borderId="36" xfId="0" applyFont="1" applyFill="1" applyBorder="1" applyAlignment="1">
      <alignment/>
    </xf>
    <xf numFmtId="4" fontId="4" fillId="34" borderId="37" xfId="0" applyNumberFormat="1" applyFont="1" applyFill="1" applyBorder="1" applyAlignment="1">
      <alignment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35" borderId="11" xfId="0" applyNumberFormat="1" applyFon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/>
      <protection locked="0"/>
    </xf>
    <xf numFmtId="4" fontId="2" fillId="35" borderId="11" xfId="0" applyNumberFormat="1" applyFont="1" applyFill="1" applyBorder="1" applyAlignment="1" applyProtection="1">
      <alignment/>
      <protection locked="0"/>
    </xf>
    <xf numFmtId="4" fontId="4" fillId="35" borderId="0" xfId="0" applyNumberFormat="1" applyFont="1" applyFill="1" applyBorder="1" applyAlignment="1" applyProtection="1">
      <alignment/>
      <protection locked="0"/>
    </xf>
    <xf numFmtId="171" fontId="2" fillId="35" borderId="0" xfId="0" applyNumberFormat="1" applyFont="1" applyFill="1" applyBorder="1" applyAlignment="1" applyProtection="1">
      <alignment/>
      <protection locked="0"/>
    </xf>
    <xf numFmtId="170" fontId="2" fillId="35" borderId="11" xfId="0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2" fontId="2" fillId="35" borderId="11" xfId="0" applyNumberFormat="1" applyFont="1" applyFill="1" applyBorder="1" applyAlignment="1" applyProtection="1">
      <alignment/>
      <protection locked="0"/>
    </xf>
    <xf numFmtId="2" fontId="2" fillId="35" borderId="11" xfId="0" applyNumberFormat="1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top"/>
    </xf>
    <xf numFmtId="1" fontId="4" fillId="0" borderId="31" xfId="0" applyNumberFormat="1" applyFont="1" applyBorder="1" applyAlignment="1">
      <alignment horizontal="center" textRotation="75"/>
    </xf>
    <xf numFmtId="1" fontId="3" fillId="0" borderId="29" xfId="0" applyNumberFormat="1" applyFont="1" applyBorder="1" applyAlignment="1">
      <alignment horizontal="center" textRotation="75"/>
    </xf>
    <xf numFmtId="1" fontId="3" fillId="0" borderId="30" xfId="0" applyNumberFormat="1" applyFont="1" applyBorder="1" applyAlignment="1">
      <alignment horizontal="center" textRotation="75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3.7109375" style="3" customWidth="1"/>
    <col min="2" max="2" width="5.421875" style="68" customWidth="1"/>
    <col min="3" max="3" width="14.57421875" style="4" customWidth="1"/>
    <col min="4" max="4" width="4.8515625" style="11" customWidth="1"/>
    <col min="5" max="5" width="9.140625" style="110" customWidth="1"/>
    <col min="6" max="6" width="11.8515625" style="110" bestFit="1" customWidth="1"/>
    <col min="7" max="13" width="9.140625" style="110" customWidth="1"/>
    <col min="14" max="16384" width="9.140625" style="3" customWidth="1"/>
  </cols>
  <sheetData>
    <row r="1" spans="1:4" ht="20.25">
      <c r="A1" s="118" t="s">
        <v>183</v>
      </c>
      <c r="B1"/>
      <c r="C1"/>
      <c r="D1" s="119" t="s">
        <v>184</v>
      </c>
    </row>
    <row r="2" ht="11.25">
      <c r="C2" s="117" t="s">
        <v>182</v>
      </c>
    </row>
    <row r="3" spans="1:4" ht="11.25">
      <c r="A3" s="2" t="s">
        <v>169</v>
      </c>
      <c r="B3" s="120" t="s">
        <v>74</v>
      </c>
      <c r="C3" s="33" t="s">
        <v>10</v>
      </c>
      <c r="D3" s="3"/>
    </row>
    <row r="4" spans="1:3" ht="11.25">
      <c r="A4" s="2" t="s">
        <v>120</v>
      </c>
      <c r="B4" s="121"/>
      <c r="C4" s="34" t="s">
        <v>11</v>
      </c>
    </row>
    <row r="5" spans="1:3" ht="11.25">
      <c r="A5" s="2"/>
      <c r="B5" s="121"/>
      <c r="C5" s="35" t="s">
        <v>12</v>
      </c>
    </row>
    <row r="6" spans="1:3" ht="11.25">
      <c r="A6" s="2"/>
      <c r="B6" s="122"/>
      <c r="C6" s="3"/>
    </row>
    <row r="7" spans="1:4" ht="11.25">
      <c r="A7" s="62" t="s">
        <v>129</v>
      </c>
      <c r="B7" s="69">
        <v>101</v>
      </c>
      <c r="C7" s="98">
        <v>20000</v>
      </c>
      <c r="D7" s="13" t="s">
        <v>9</v>
      </c>
    </row>
    <row r="8" spans="1:7" ht="11.25">
      <c r="A8" s="5" t="s">
        <v>91</v>
      </c>
      <c r="B8" s="69">
        <v>102</v>
      </c>
      <c r="C8" s="98">
        <v>10000</v>
      </c>
      <c r="D8" s="11" t="s">
        <v>9</v>
      </c>
      <c r="E8" s="115"/>
      <c r="F8" s="111"/>
      <c r="G8" s="111"/>
    </row>
    <row r="9" spans="1:7" ht="11.25">
      <c r="A9" s="5"/>
      <c r="B9" s="69"/>
      <c r="C9" s="3"/>
      <c r="F9" s="111"/>
      <c r="G9" s="111"/>
    </row>
    <row r="10" spans="1:6" ht="11.25">
      <c r="A10" s="62" t="s">
        <v>179</v>
      </c>
      <c r="B10" s="69">
        <v>103</v>
      </c>
      <c r="C10" s="98">
        <v>1350000</v>
      </c>
      <c r="D10" s="13" t="s">
        <v>5</v>
      </c>
      <c r="F10" s="112"/>
    </row>
    <row r="11" spans="1:6" ht="11.25">
      <c r="A11" s="5" t="s">
        <v>156</v>
      </c>
      <c r="B11" s="69">
        <v>104</v>
      </c>
      <c r="C11" s="98">
        <f>C10/2.5</f>
        <v>540000</v>
      </c>
      <c r="D11" s="13" t="s">
        <v>5</v>
      </c>
      <c r="E11" s="115"/>
      <c r="F11" s="112"/>
    </row>
    <row r="12" spans="1:6" ht="11.25">
      <c r="A12" s="5"/>
      <c r="B12" s="69"/>
      <c r="C12" s="3"/>
      <c r="D12" s="13"/>
      <c r="F12" s="112"/>
    </row>
    <row r="13" spans="1:5" ht="11.25">
      <c r="A13" s="62" t="s">
        <v>122</v>
      </c>
      <c r="B13" s="69">
        <v>105</v>
      </c>
      <c r="C13" s="98">
        <v>300000</v>
      </c>
      <c r="D13" s="13" t="s">
        <v>5</v>
      </c>
      <c r="E13" s="115"/>
    </row>
    <row r="14" spans="1:5" ht="11.25">
      <c r="A14" s="5" t="s">
        <v>157</v>
      </c>
      <c r="B14" s="69">
        <v>106</v>
      </c>
      <c r="C14" s="98">
        <v>150000</v>
      </c>
      <c r="D14" s="13" t="s">
        <v>5</v>
      </c>
      <c r="E14" s="115"/>
    </row>
    <row r="15" spans="1:4" ht="11.25">
      <c r="A15" s="14"/>
      <c r="B15" s="73"/>
      <c r="C15" s="3"/>
      <c r="D15" s="15"/>
    </row>
    <row r="16" spans="1:2" ht="11.25">
      <c r="A16" s="2" t="s">
        <v>2</v>
      </c>
      <c r="B16" s="71"/>
    </row>
    <row r="17" spans="1:4" ht="11.25">
      <c r="A17" s="20" t="s">
        <v>121</v>
      </c>
      <c r="B17" s="69">
        <v>107</v>
      </c>
      <c r="C17" s="98">
        <v>32</v>
      </c>
      <c r="D17" s="13" t="s">
        <v>5</v>
      </c>
    </row>
    <row r="18" spans="1:4" ht="11.25">
      <c r="A18" s="5" t="s">
        <v>75</v>
      </c>
      <c r="B18" s="69">
        <v>108</v>
      </c>
      <c r="C18" s="8">
        <f>C17*C7</f>
        <v>640000</v>
      </c>
      <c r="D18" s="13" t="s">
        <v>5</v>
      </c>
    </row>
    <row r="19" spans="1:5" ht="11.25">
      <c r="A19" s="21" t="s">
        <v>181</v>
      </c>
      <c r="B19" s="69">
        <v>109</v>
      </c>
      <c r="C19" s="99">
        <v>3000000</v>
      </c>
      <c r="D19" s="18"/>
      <c r="E19" s="115"/>
    </row>
    <row r="20" spans="1:10" ht="11.25">
      <c r="A20" s="9" t="s">
        <v>173</v>
      </c>
      <c r="B20" s="69">
        <v>110</v>
      </c>
      <c r="C20" s="99">
        <v>4000000</v>
      </c>
      <c r="D20" s="18" t="s">
        <v>5</v>
      </c>
      <c r="J20" s="113"/>
    </row>
    <row r="21" spans="1:4" ht="11.25">
      <c r="A21" s="5" t="s">
        <v>3</v>
      </c>
      <c r="B21" s="69">
        <v>111</v>
      </c>
      <c r="C21" s="8">
        <f>SUM(C18:C20)</f>
        <v>7640000</v>
      </c>
      <c r="D21" s="13" t="s">
        <v>5</v>
      </c>
    </row>
    <row r="22" spans="1:4" ht="11.25">
      <c r="A22" s="14"/>
      <c r="B22" s="73"/>
      <c r="C22" s="3"/>
      <c r="D22" s="15"/>
    </row>
    <row r="23" spans="1:2" ht="11.25">
      <c r="A23" s="2" t="s">
        <v>82</v>
      </c>
      <c r="B23" s="71"/>
    </row>
    <row r="24" spans="1:4" ht="11.25">
      <c r="A24" s="5" t="s">
        <v>81</v>
      </c>
      <c r="B24" s="69">
        <v>112</v>
      </c>
      <c r="C24" s="98">
        <v>50</v>
      </c>
      <c r="D24" s="13" t="s">
        <v>6</v>
      </c>
    </row>
    <row r="25" spans="1:4" ht="11.25">
      <c r="A25" s="9" t="s">
        <v>83</v>
      </c>
      <c r="B25" s="69">
        <v>113</v>
      </c>
      <c r="C25" s="99">
        <v>10</v>
      </c>
      <c r="D25" s="18" t="s">
        <v>6</v>
      </c>
    </row>
    <row r="26" spans="1:4" ht="11.25">
      <c r="A26" s="9" t="s">
        <v>84</v>
      </c>
      <c r="B26" s="69">
        <v>114</v>
      </c>
      <c r="C26" s="99">
        <v>25</v>
      </c>
      <c r="D26" s="18" t="s">
        <v>6</v>
      </c>
    </row>
    <row r="27" spans="1:4" ht="11.25">
      <c r="A27" s="14"/>
      <c r="B27" s="73"/>
      <c r="C27" s="89"/>
      <c r="D27" s="15"/>
    </row>
    <row r="28" spans="1:4" ht="11.25">
      <c r="A28" s="24" t="s">
        <v>162</v>
      </c>
      <c r="B28" s="73"/>
      <c r="C28" s="89"/>
      <c r="D28" s="15"/>
    </row>
    <row r="29" spans="1:4" ht="11.25">
      <c r="A29" s="9" t="s">
        <v>162</v>
      </c>
      <c r="B29" s="69">
        <v>115</v>
      </c>
      <c r="C29" s="99">
        <v>3</v>
      </c>
      <c r="D29" s="18" t="s">
        <v>163</v>
      </c>
    </row>
    <row r="30" spans="1:4" ht="11.25">
      <c r="A30" s="14"/>
      <c r="B30" s="70"/>
      <c r="C30" s="3"/>
      <c r="D30" s="15"/>
    </row>
    <row r="31" spans="1:2" ht="11.25">
      <c r="A31" s="2" t="s">
        <v>45</v>
      </c>
      <c r="B31" s="71"/>
    </row>
    <row r="32" spans="1:4" ht="11.25">
      <c r="A32" s="5" t="s">
        <v>7</v>
      </c>
      <c r="B32" s="69">
        <v>116</v>
      </c>
      <c r="C32" s="100">
        <v>1</v>
      </c>
      <c r="D32" s="13" t="s">
        <v>9</v>
      </c>
    </row>
    <row r="33" spans="1:4" ht="11.25">
      <c r="A33" s="9" t="s">
        <v>8</v>
      </c>
      <c r="B33" s="69">
        <v>117</v>
      </c>
      <c r="C33" s="101">
        <v>3.25</v>
      </c>
      <c r="D33" s="18" t="s">
        <v>9</v>
      </c>
    </row>
    <row r="34" spans="1:4" ht="11.25">
      <c r="A34" s="14"/>
      <c r="B34" s="73"/>
      <c r="C34" s="3"/>
      <c r="D34" s="15"/>
    </row>
    <row r="35" spans="1:2" ht="11.25">
      <c r="A35" s="2" t="s">
        <v>4</v>
      </c>
      <c r="B35" s="71"/>
    </row>
    <row r="36" spans="1:4" ht="11.25">
      <c r="A36" s="5" t="s">
        <v>165</v>
      </c>
      <c r="B36" s="69">
        <v>118</v>
      </c>
      <c r="C36" s="10">
        <f>(C21-C18)/C8/C24</f>
        <v>14</v>
      </c>
      <c r="D36" s="13" t="s">
        <v>5</v>
      </c>
    </row>
    <row r="37" spans="1:4" ht="11.25">
      <c r="A37" s="5" t="s">
        <v>164</v>
      </c>
      <c r="B37" s="69">
        <v>119</v>
      </c>
      <c r="C37" s="10">
        <f>+C21*(C29/100)/C8</f>
        <v>22.92</v>
      </c>
      <c r="D37" s="13" t="s">
        <v>5</v>
      </c>
    </row>
    <row r="38" spans="1:4" ht="11.25">
      <c r="A38" s="9" t="s">
        <v>59</v>
      </c>
      <c r="B38" s="69">
        <v>120</v>
      </c>
      <c r="C38" s="23">
        <f>C11/C8</f>
        <v>54</v>
      </c>
      <c r="D38" s="18" t="s">
        <v>5</v>
      </c>
    </row>
    <row r="39" spans="1:4" ht="11.25">
      <c r="A39" s="9" t="s">
        <v>60</v>
      </c>
      <c r="B39" s="69">
        <v>121</v>
      </c>
      <c r="C39" s="23">
        <f>C14/C8</f>
        <v>15</v>
      </c>
      <c r="D39" s="18" t="s">
        <v>5</v>
      </c>
    </row>
    <row r="40" spans="1:4" ht="11.25">
      <c r="A40" s="49" t="s">
        <v>65</v>
      </c>
      <c r="B40" s="75">
        <v>122</v>
      </c>
      <c r="C40" s="35">
        <f>SUM(C36:C39)</f>
        <v>105.92</v>
      </c>
      <c r="D40" s="13" t="s">
        <v>5</v>
      </c>
    </row>
    <row r="41" spans="2:4" ht="11.25">
      <c r="B41" s="70"/>
      <c r="C41" s="3"/>
      <c r="D41" s="15"/>
    </row>
    <row r="42" spans="2:4" ht="11.25">
      <c r="B42" s="70"/>
      <c r="C42" s="3"/>
      <c r="D42" s="15"/>
    </row>
    <row r="43" spans="2:4" ht="11.25">
      <c r="B43" s="70"/>
      <c r="C43" s="3"/>
      <c r="D43" s="15"/>
    </row>
    <row r="44" spans="2:4" ht="12" thickBot="1">
      <c r="B44" s="74"/>
      <c r="C44" s="3"/>
      <c r="D44" s="15"/>
    </row>
    <row r="45" spans="1:4" ht="11.25">
      <c r="A45" s="50" t="s">
        <v>85</v>
      </c>
      <c r="B45" s="92"/>
      <c r="C45" s="51"/>
      <c r="D45" s="52"/>
    </row>
    <row r="46" spans="1:4" ht="11.25">
      <c r="A46" s="53" t="s">
        <v>86</v>
      </c>
      <c r="B46" s="69">
        <v>123</v>
      </c>
      <c r="C46" s="10">
        <f>C40*C32</f>
        <v>105.92</v>
      </c>
      <c r="D46" s="41" t="s">
        <v>5</v>
      </c>
    </row>
    <row r="47" spans="1:4" ht="11.25">
      <c r="A47" s="54" t="s">
        <v>127</v>
      </c>
      <c r="B47" s="72">
        <v>124</v>
      </c>
      <c r="C47" s="55">
        <f>C46*C25</f>
        <v>1059.2</v>
      </c>
      <c r="D47" s="45" t="s">
        <v>5</v>
      </c>
    </row>
    <row r="48" spans="1:4" ht="11.25">
      <c r="A48" s="39"/>
      <c r="B48" s="73"/>
      <c r="C48" s="14"/>
      <c r="D48" s="57"/>
    </row>
    <row r="49" spans="1:4" ht="11.25">
      <c r="A49" s="56" t="s">
        <v>123</v>
      </c>
      <c r="B49" s="71"/>
      <c r="C49" s="40"/>
      <c r="D49" s="57"/>
    </row>
    <row r="50" spans="1:4" ht="11.25">
      <c r="A50" s="39" t="s">
        <v>87</v>
      </c>
      <c r="B50" s="69">
        <v>126</v>
      </c>
      <c r="C50" s="102"/>
      <c r="D50" s="57" t="s">
        <v>5</v>
      </c>
    </row>
    <row r="51" spans="1:4" ht="12" thickBot="1">
      <c r="A51" s="58" t="s">
        <v>88</v>
      </c>
      <c r="B51" s="76">
        <v>127</v>
      </c>
      <c r="C51" s="43">
        <f>SUM(C47:C50)</f>
        <v>1059.2</v>
      </c>
      <c r="D51" s="94" t="s">
        <v>5</v>
      </c>
    </row>
    <row r="52" spans="1:4" ht="11.25">
      <c r="A52" s="39" t="s">
        <v>168</v>
      </c>
      <c r="B52" s="70">
        <v>128</v>
      </c>
      <c r="C52" s="103">
        <v>0</v>
      </c>
      <c r="D52" s="95" t="s">
        <v>5</v>
      </c>
    </row>
    <row r="53" spans="1:4" ht="12" thickBot="1">
      <c r="A53" s="47" t="s">
        <v>170</v>
      </c>
      <c r="B53" s="76">
        <v>129</v>
      </c>
      <c r="C53" s="97">
        <f>SUM(C51:C52)</f>
        <v>1059.2</v>
      </c>
      <c r="D53" s="96" t="s">
        <v>5</v>
      </c>
    </row>
    <row r="54" spans="2:4" ht="11.25">
      <c r="B54" s="70"/>
      <c r="C54" s="3"/>
      <c r="D54" s="3"/>
    </row>
    <row r="55" spans="2:4" ht="11.25">
      <c r="B55" s="70"/>
      <c r="C55" s="3"/>
      <c r="D55" s="3"/>
    </row>
    <row r="56" spans="2:4" ht="12" thickBot="1">
      <c r="B56" s="74"/>
      <c r="C56" s="3"/>
      <c r="D56" s="3"/>
    </row>
    <row r="57" spans="1:4" ht="11.25">
      <c r="A57" s="50" t="s">
        <v>89</v>
      </c>
      <c r="B57" s="92"/>
      <c r="C57" s="59"/>
      <c r="D57" s="52"/>
    </row>
    <row r="58" spans="1:4" ht="11.25">
      <c r="A58" s="39" t="s">
        <v>86</v>
      </c>
      <c r="B58" s="69">
        <v>130</v>
      </c>
      <c r="C58" s="10">
        <f>(C40*C33)</f>
        <v>344.24</v>
      </c>
      <c r="D58" s="41" t="s">
        <v>5</v>
      </c>
    </row>
    <row r="59" spans="1:4" ht="11.25">
      <c r="A59" s="60" t="s">
        <v>127</v>
      </c>
      <c r="B59" s="72">
        <v>131</v>
      </c>
      <c r="C59" s="61">
        <f>C58*C26</f>
        <v>8606</v>
      </c>
      <c r="D59" s="45" t="s">
        <v>5</v>
      </c>
    </row>
    <row r="60" spans="1:4" ht="11.25">
      <c r="A60" s="39"/>
      <c r="B60" s="73"/>
      <c r="C60" s="14"/>
      <c r="D60" s="57"/>
    </row>
    <row r="61" spans="1:4" ht="11.25">
      <c r="A61" s="56" t="s">
        <v>123</v>
      </c>
      <c r="B61" s="71"/>
      <c r="C61" s="40"/>
      <c r="D61" s="57"/>
    </row>
    <row r="62" spans="1:4" ht="11.25">
      <c r="A62" s="39" t="s">
        <v>87</v>
      </c>
      <c r="B62" s="69">
        <v>133</v>
      </c>
      <c r="C62" s="102"/>
      <c r="D62" s="57" t="s">
        <v>5</v>
      </c>
    </row>
    <row r="63" spans="1:4" ht="12" thickBot="1">
      <c r="A63" s="58" t="s">
        <v>125</v>
      </c>
      <c r="B63" s="76">
        <v>134</v>
      </c>
      <c r="C63" s="43">
        <f>SUM(C59:C62)</f>
        <v>8606</v>
      </c>
      <c r="D63" s="94" t="s">
        <v>5</v>
      </c>
    </row>
    <row r="64" spans="1:4" ht="11.25">
      <c r="A64" s="39" t="s">
        <v>168</v>
      </c>
      <c r="B64" s="70">
        <v>135</v>
      </c>
      <c r="C64" s="103">
        <v>0</v>
      </c>
      <c r="D64" s="95" t="s">
        <v>5</v>
      </c>
    </row>
    <row r="65" spans="1:4" ht="12" thickBot="1">
      <c r="A65" s="47" t="s">
        <v>171</v>
      </c>
      <c r="B65" s="76">
        <v>136</v>
      </c>
      <c r="C65" s="97">
        <f>SUM(C63:C64)</f>
        <v>8606</v>
      </c>
      <c r="D65" s="96" t="s">
        <v>5</v>
      </c>
    </row>
    <row r="66" spans="2:4" ht="11.25">
      <c r="B66" s="70"/>
      <c r="C66" s="3"/>
      <c r="D66" s="3"/>
    </row>
    <row r="67" spans="2:4" ht="12" thickBot="1">
      <c r="B67" s="74"/>
      <c r="C67" s="3"/>
      <c r="D67" s="3"/>
    </row>
    <row r="68" spans="1:4" ht="11.25">
      <c r="A68" s="50" t="s">
        <v>90</v>
      </c>
      <c r="B68" s="92"/>
      <c r="C68" s="59"/>
      <c r="D68" s="52"/>
    </row>
    <row r="69" spans="1:4" ht="11.25">
      <c r="A69" s="39" t="s">
        <v>86</v>
      </c>
      <c r="B69" s="69">
        <v>137</v>
      </c>
      <c r="C69" s="10">
        <f>C40*(C33*2)</f>
        <v>688.48</v>
      </c>
      <c r="D69" s="41" t="s">
        <v>5</v>
      </c>
    </row>
    <row r="70" spans="1:4" ht="11.25">
      <c r="A70" s="60" t="s">
        <v>127</v>
      </c>
      <c r="B70" s="72">
        <v>138</v>
      </c>
      <c r="C70" s="61">
        <f>C69*C26</f>
        <v>17212</v>
      </c>
      <c r="D70" s="45" t="s">
        <v>5</v>
      </c>
    </row>
    <row r="71" spans="1:4" ht="11.25">
      <c r="A71" s="39"/>
      <c r="B71" s="73"/>
      <c r="C71" s="14"/>
      <c r="D71" s="57"/>
    </row>
    <row r="72" spans="1:4" ht="11.25">
      <c r="A72" s="56" t="s">
        <v>124</v>
      </c>
      <c r="B72" s="71"/>
      <c r="C72" s="40"/>
      <c r="D72" s="57"/>
    </row>
    <row r="73" spans="1:4" ht="11.25">
      <c r="A73" s="39" t="s">
        <v>87</v>
      </c>
      <c r="B73" s="69">
        <v>140</v>
      </c>
      <c r="C73" s="102"/>
      <c r="D73" s="57" t="s">
        <v>5</v>
      </c>
    </row>
    <row r="74" spans="1:4" ht="12" thickBot="1">
      <c r="A74" s="58" t="s">
        <v>126</v>
      </c>
      <c r="B74" s="76">
        <v>141</v>
      </c>
      <c r="C74" s="43">
        <f>SUM(C70:C73)</f>
        <v>17212</v>
      </c>
      <c r="D74" s="94" t="s">
        <v>5</v>
      </c>
    </row>
    <row r="75" spans="1:4" ht="11.25">
      <c r="A75" s="39" t="s">
        <v>168</v>
      </c>
      <c r="B75" s="70">
        <v>142</v>
      </c>
      <c r="C75" s="103">
        <v>0</v>
      </c>
      <c r="D75" s="95" t="s">
        <v>5</v>
      </c>
    </row>
    <row r="76" spans="1:4" ht="12" thickBot="1">
      <c r="A76" s="47" t="s">
        <v>172</v>
      </c>
      <c r="B76" s="76">
        <v>143</v>
      </c>
      <c r="C76" s="97">
        <f>SUM(C74:C75)</f>
        <v>17212</v>
      </c>
      <c r="D76" s="96" t="s">
        <v>5</v>
      </c>
    </row>
  </sheetData>
  <sheetProtection sheet="1"/>
  <mergeCells count="1">
    <mergeCell ref="B3:B6"/>
  </mergeCells>
  <dataValidations count="1">
    <dataValidation type="decimal" operator="lessThanOrEqual" allowBlank="1" showInputMessage="1" showErrorMessage="1" promptTitle="Tilskud skal med minus" prompt="Da det er et tilskud skal tallet tastes ind med minus." errorTitle="Tilskud skal med minus" error="Da det er et tilskud skal tallet tastes ind med minus." sqref="C64 C75 C52">
      <formula1>0</formula1>
    </dataValidation>
  </dataValidations>
  <printOptions/>
  <pageMargins left="0.44" right="0.19" top="0.17" bottom="0.18" header="0" footer="0.17"/>
  <pageSetup horizontalDpi="600" verticalDpi="600" orientation="landscape" paperSize="9" r:id="rId1"/>
  <ignoredErrors>
    <ignoredError sqref="C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77.00390625" style="3" customWidth="1"/>
    <col min="2" max="2" width="5.421875" style="68" customWidth="1"/>
    <col min="3" max="3" width="15.28125" style="4" bestFit="1" customWidth="1"/>
    <col min="4" max="4" width="6.00390625" style="11" customWidth="1"/>
    <col min="5" max="5" width="9.140625" style="3" customWidth="1"/>
    <col min="6" max="13" width="9.140625" style="110" customWidth="1"/>
    <col min="14" max="16384" width="9.140625" style="3" customWidth="1"/>
  </cols>
  <sheetData>
    <row r="1" spans="1:3" ht="12.75">
      <c r="A1" s="1" t="s">
        <v>13</v>
      </c>
      <c r="B1" s="120" t="s">
        <v>74</v>
      </c>
      <c r="C1" s="30" t="s">
        <v>10</v>
      </c>
    </row>
    <row r="2" spans="1:3" ht="11.25">
      <c r="A2" s="2"/>
      <c r="B2" s="121"/>
      <c r="C2" s="31" t="s">
        <v>11</v>
      </c>
    </row>
    <row r="3" spans="1:3" ht="11.25">
      <c r="A3" s="2"/>
      <c r="B3" s="121"/>
      <c r="C3" s="32" t="s">
        <v>12</v>
      </c>
    </row>
    <row r="4" ht="11.25">
      <c r="B4" s="122"/>
    </row>
    <row r="5" ht="11.25">
      <c r="B5" s="73"/>
    </row>
    <row r="6" spans="1:2" ht="11.25">
      <c r="A6" s="2" t="s">
        <v>73</v>
      </c>
      <c r="B6" s="71"/>
    </row>
    <row r="7" spans="1:5" ht="11.25">
      <c r="A7" s="5" t="s">
        <v>46</v>
      </c>
      <c r="B7" s="69">
        <v>301</v>
      </c>
      <c r="C7" s="84">
        <v>1924</v>
      </c>
      <c r="D7" s="13" t="s">
        <v>16</v>
      </c>
      <c r="E7" s="3" t="s">
        <v>49</v>
      </c>
    </row>
    <row r="8" spans="1:5" ht="11.25">
      <c r="A8" s="5" t="s">
        <v>17</v>
      </c>
      <c r="B8" s="69">
        <v>302</v>
      </c>
      <c r="C8" s="9">
        <v>185</v>
      </c>
      <c r="D8" s="18" t="s">
        <v>16</v>
      </c>
      <c r="E8" s="3" t="s">
        <v>49</v>
      </c>
    </row>
    <row r="9" spans="1:5" ht="11.25">
      <c r="A9" s="5" t="s">
        <v>18</v>
      </c>
      <c r="B9" s="69">
        <v>303</v>
      </c>
      <c r="C9" s="9">
        <v>37</v>
      </c>
      <c r="D9" s="18" t="s">
        <v>16</v>
      </c>
      <c r="E9" s="3" t="s">
        <v>49</v>
      </c>
    </row>
    <row r="10" spans="1:5" ht="11.25">
      <c r="A10" s="5" t="s">
        <v>19</v>
      </c>
      <c r="B10" s="69">
        <v>304</v>
      </c>
      <c r="C10" s="9">
        <v>74</v>
      </c>
      <c r="D10" s="18" t="s">
        <v>16</v>
      </c>
      <c r="E10" s="3" t="s">
        <v>49</v>
      </c>
    </row>
    <row r="11" spans="1:4" ht="11.25">
      <c r="A11" s="5" t="s">
        <v>20</v>
      </c>
      <c r="B11" s="69">
        <v>305</v>
      </c>
      <c r="C11" s="99">
        <v>37</v>
      </c>
      <c r="D11" s="18" t="s">
        <v>16</v>
      </c>
    </row>
    <row r="12" spans="1:4" ht="11.25">
      <c r="A12" s="5" t="s">
        <v>21</v>
      </c>
      <c r="B12" s="69">
        <v>306</v>
      </c>
      <c r="C12" s="98">
        <v>37</v>
      </c>
      <c r="D12" s="18" t="s">
        <v>16</v>
      </c>
    </row>
    <row r="13" ht="11.25">
      <c r="B13" s="71"/>
    </row>
    <row r="14" spans="1:4" ht="11.25">
      <c r="A14" s="5" t="s">
        <v>56</v>
      </c>
      <c r="B14" s="69">
        <v>307</v>
      </c>
      <c r="C14" s="8">
        <f>C7-C8-C9-C10-C11-C12</f>
        <v>1554</v>
      </c>
      <c r="D14" s="18" t="s">
        <v>16</v>
      </c>
    </row>
    <row r="15" spans="1:3" ht="11.25">
      <c r="A15" s="14"/>
      <c r="B15" s="73"/>
      <c r="C15" s="3"/>
    </row>
    <row r="16" spans="1:3" ht="11.25">
      <c r="A16" s="2" t="s">
        <v>1</v>
      </c>
      <c r="B16" s="71"/>
      <c r="C16" s="7"/>
    </row>
    <row r="17" spans="1:4" ht="11.25">
      <c r="A17" s="5" t="s">
        <v>0</v>
      </c>
      <c r="B17" s="69">
        <v>308</v>
      </c>
      <c r="C17" s="8">
        <f>'Erhvervelse og fornyelse(100)'!C10</f>
        <v>1350000</v>
      </c>
      <c r="D17" s="13" t="s">
        <v>5</v>
      </c>
    </row>
    <row r="18" spans="1:4" ht="11.25">
      <c r="A18" s="5" t="s">
        <v>92</v>
      </c>
      <c r="B18" s="69">
        <v>309</v>
      </c>
      <c r="C18" s="104">
        <v>4.1</v>
      </c>
      <c r="D18" s="18" t="s">
        <v>14</v>
      </c>
    </row>
    <row r="19" ht="11.25">
      <c r="B19" s="69"/>
    </row>
    <row r="20" spans="1:4" ht="11.25">
      <c r="A20" s="5" t="s">
        <v>15</v>
      </c>
      <c r="B20" s="69">
        <v>310</v>
      </c>
      <c r="C20" s="8">
        <f>C17/C18</f>
        <v>329268.29268292687</v>
      </c>
      <c r="D20" s="13" t="s">
        <v>5</v>
      </c>
    </row>
    <row r="21" spans="1:4" ht="11.25">
      <c r="A21" s="14"/>
      <c r="B21" s="73"/>
      <c r="C21" s="3"/>
      <c r="D21" s="15"/>
    </row>
    <row r="22" spans="1:4" ht="11.25">
      <c r="A22" s="16" t="s">
        <v>24</v>
      </c>
      <c r="B22" s="69">
        <v>311</v>
      </c>
      <c r="C22" s="10">
        <f>C20/C14</f>
        <v>211.88435822582167</v>
      </c>
      <c r="D22" s="13" t="s">
        <v>5</v>
      </c>
    </row>
    <row r="23" ht="11.25">
      <c r="B23" s="73"/>
    </row>
    <row r="24" spans="1:3" ht="11.25">
      <c r="A24" s="24" t="s">
        <v>118</v>
      </c>
      <c r="B24" s="71"/>
      <c r="C24" s="7"/>
    </row>
    <row r="25" spans="1:4" ht="11.25">
      <c r="A25" s="16" t="s">
        <v>119</v>
      </c>
      <c r="B25" s="69">
        <v>312</v>
      </c>
      <c r="C25" s="8">
        <f>C14*C18</f>
        <v>6371.4</v>
      </c>
      <c r="D25" s="13" t="s">
        <v>16</v>
      </c>
    </row>
    <row r="26" spans="1:4" ht="11.25">
      <c r="A26" s="5" t="s">
        <v>22</v>
      </c>
      <c r="B26" s="69">
        <v>313</v>
      </c>
      <c r="C26" s="98">
        <v>1000</v>
      </c>
      <c r="D26" s="18" t="s">
        <v>16</v>
      </c>
    </row>
    <row r="27" spans="1:3" ht="11.25">
      <c r="A27" s="5"/>
      <c r="B27" s="69"/>
      <c r="C27" s="12"/>
    </row>
    <row r="28" spans="1:4" ht="11.25">
      <c r="A28" s="9" t="s">
        <v>23</v>
      </c>
      <c r="B28" s="69">
        <v>314</v>
      </c>
      <c r="C28" s="17">
        <f>C25-C26</f>
        <v>5371.4</v>
      </c>
      <c r="D28" s="13" t="s">
        <v>16</v>
      </c>
    </row>
    <row r="29" ht="11.25">
      <c r="B29" s="73"/>
    </row>
    <row r="30" spans="1:2" ht="11.25">
      <c r="A30" s="2" t="s">
        <v>47</v>
      </c>
      <c r="B30" s="71"/>
    </row>
    <row r="31" spans="1:4" ht="11.25">
      <c r="A31" s="5" t="s">
        <v>130</v>
      </c>
      <c r="B31" s="69">
        <v>315</v>
      </c>
      <c r="C31" s="8">
        <f>'Erhvervelse og fornyelse(100)'!C7</f>
        <v>20000</v>
      </c>
      <c r="D31" s="13" t="s">
        <v>9</v>
      </c>
    </row>
    <row r="32" spans="1:5" ht="11.25">
      <c r="A32" s="5" t="s">
        <v>131</v>
      </c>
      <c r="B32" s="69">
        <v>316</v>
      </c>
      <c r="C32" s="8">
        <f>'Erhvervelse og fornyelse(100)'!C8</f>
        <v>10000</v>
      </c>
      <c r="D32" s="18" t="s">
        <v>9</v>
      </c>
      <c r="E32" s="19" t="s">
        <v>180</v>
      </c>
    </row>
    <row r="33" spans="1:5" ht="11.25">
      <c r="A33" s="5" t="s">
        <v>132</v>
      </c>
      <c r="B33" s="69">
        <v>317</v>
      </c>
      <c r="C33" s="8">
        <f>'Erhvervelse og fornyelse(100)'!C13</f>
        <v>300000</v>
      </c>
      <c r="D33" s="18" t="s">
        <v>5</v>
      </c>
      <c r="E33" s="19" t="s">
        <v>180</v>
      </c>
    </row>
    <row r="34" ht="11.25">
      <c r="B34" s="69"/>
    </row>
    <row r="35" spans="1:4" ht="11.25">
      <c r="A35" s="16" t="s">
        <v>134</v>
      </c>
      <c r="B35" s="69">
        <v>318</v>
      </c>
      <c r="C35" s="10">
        <f>(C33/(C31/C32))/$C$28</f>
        <v>27.925680455747106</v>
      </c>
      <c r="D35" s="13" t="s">
        <v>5</v>
      </c>
    </row>
    <row r="36" spans="2:4" ht="11.25">
      <c r="B36" s="73"/>
      <c r="D36" s="3"/>
    </row>
    <row r="37" spans="1:2" ht="11.25">
      <c r="A37" s="2" t="s">
        <v>25</v>
      </c>
      <c r="B37" s="71"/>
    </row>
    <row r="38" spans="1:4" ht="11.25">
      <c r="A38" s="5" t="s">
        <v>66</v>
      </c>
      <c r="B38" s="69">
        <v>319</v>
      </c>
      <c r="C38" s="8">
        <f>C26*C22</f>
        <v>211884.35822582166</v>
      </c>
      <c r="D38" s="13" t="s">
        <v>5</v>
      </c>
    </row>
    <row r="39" spans="2:3" ht="11.25">
      <c r="B39" s="70"/>
      <c r="C39" s="3"/>
    </row>
    <row r="40" spans="1:4" ht="11.25">
      <c r="A40" s="16" t="s">
        <v>133</v>
      </c>
      <c r="B40" s="69">
        <v>320</v>
      </c>
      <c r="C40" s="10">
        <f>C38/$C$28</f>
        <v>39.446765875902315</v>
      </c>
      <c r="D40" s="13" t="s">
        <v>5</v>
      </c>
    </row>
    <row r="41" ht="11.25">
      <c r="B41" s="73"/>
    </row>
    <row r="42" spans="1:2" ht="11.25">
      <c r="A42" s="2" t="s">
        <v>26</v>
      </c>
      <c r="B42" s="71"/>
    </row>
    <row r="43" spans="1:4" ht="11.25">
      <c r="A43" s="25" t="s">
        <v>93</v>
      </c>
      <c r="B43" s="82">
        <v>321</v>
      </c>
      <c r="C43" s="26">
        <f>C22+C35+C40</f>
        <v>279.2568045574711</v>
      </c>
      <c r="D43" s="13" t="s">
        <v>5</v>
      </c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11"/>
    </row>
    <row r="55" ht="11.25">
      <c r="B55" s="11"/>
    </row>
    <row r="56" ht="11.25">
      <c r="B56" s="11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  <row r="64" ht="11.25">
      <c r="B64" s="6"/>
    </row>
    <row r="65" ht="11.25">
      <c r="B65" s="6"/>
    </row>
    <row r="66" ht="11.25">
      <c r="B66" s="6"/>
    </row>
    <row r="67" ht="11.25">
      <c r="B67" s="6"/>
    </row>
    <row r="68" ht="11.25">
      <c r="B68" s="6"/>
    </row>
    <row r="69" ht="11.25">
      <c r="B69" s="6"/>
    </row>
    <row r="70" ht="11.25">
      <c r="B70" s="6"/>
    </row>
    <row r="71" ht="11.25">
      <c r="B71" s="6"/>
    </row>
    <row r="72" ht="11.25">
      <c r="B72" s="6"/>
    </row>
    <row r="73" ht="11.25">
      <c r="B73" s="6"/>
    </row>
    <row r="74" ht="11.25">
      <c r="B74" s="6"/>
    </row>
    <row r="75" ht="11.25">
      <c r="B75" s="6"/>
    </row>
  </sheetData>
  <sheetProtection/>
  <mergeCells count="1">
    <mergeCell ref="B1:B4"/>
  </mergeCells>
  <printOptions/>
  <pageMargins left="0.75" right="0.75" top="0.47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7.421875" style="3" bestFit="1" customWidth="1"/>
    <col min="2" max="2" width="5.421875" style="68" customWidth="1"/>
    <col min="3" max="3" width="15.28125" style="3" bestFit="1" customWidth="1"/>
    <col min="4" max="4" width="5.00390625" style="11" customWidth="1"/>
    <col min="5" max="13" width="9.140625" style="110" customWidth="1"/>
    <col min="14" max="16384" width="9.140625" style="3" customWidth="1"/>
  </cols>
  <sheetData>
    <row r="1" spans="1:3" ht="12.75">
      <c r="A1" s="1" t="s">
        <v>54</v>
      </c>
      <c r="B1" s="120" t="s">
        <v>74</v>
      </c>
      <c r="C1" s="30" t="s">
        <v>10</v>
      </c>
    </row>
    <row r="2" spans="1:3" ht="12.75">
      <c r="A2" s="1" t="s">
        <v>128</v>
      </c>
      <c r="B2" s="121"/>
      <c r="C2" s="31" t="s">
        <v>11</v>
      </c>
    </row>
    <row r="3" spans="2:3" ht="11.25">
      <c r="B3" s="121"/>
      <c r="C3" s="32" t="s">
        <v>12</v>
      </c>
    </row>
    <row r="4" ht="11.25">
      <c r="B4" s="122"/>
    </row>
    <row r="5" ht="12" thickBot="1">
      <c r="B5" s="77"/>
    </row>
    <row r="6" spans="1:4" ht="11.25">
      <c r="A6" s="50" t="s">
        <v>50</v>
      </c>
      <c r="B6" s="92"/>
      <c r="C6" s="64"/>
      <c r="D6" s="52"/>
    </row>
    <row r="7" spans="1:4" ht="11.25">
      <c r="A7" s="53" t="s">
        <v>27</v>
      </c>
      <c r="B7" s="69">
        <v>401</v>
      </c>
      <c r="C7" s="100">
        <v>1</v>
      </c>
      <c r="D7" s="41" t="s">
        <v>16</v>
      </c>
    </row>
    <row r="8" spans="1:4" ht="11.25">
      <c r="A8" s="44" t="s">
        <v>135</v>
      </c>
      <c r="B8" s="69">
        <v>402</v>
      </c>
      <c r="C8" s="101">
        <v>5</v>
      </c>
      <c r="D8" s="41" t="s">
        <v>16</v>
      </c>
    </row>
    <row r="9" spans="1:4" ht="11.25">
      <c r="A9" s="44" t="s">
        <v>28</v>
      </c>
      <c r="B9" s="69">
        <v>403</v>
      </c>
      <c r="C9" s="101">
        <v>1</v>
      </c>
      <c r="D9" s="41" t="s">
        <v>16</v>
      </c>
    </row>
    <row r="10" spans="1:4" ht="11.25">
      <c r="A10" s="44" t="s">
        <v>158</v>
      </c>
      <c r="B10" s="69">
        <v>404</v>
      </c>
      <c r="C10" s="101">
        <v>4</v>
      </c>
      <c r="D10" s="41" t="s">
        <v>16</v>
      </c>
    </row>
    <row r="11" spans="1:4" ht="11.25">
      <c r="A11" s="65" t="s">
        <v>29</v>
      </c>
      <c r="B11" s="69">
        <v>405</v>
      </c>
      <c r="C11" s="101">
        <v>1</v>
      </c>
      <c r="D11" s="41" t="s">
        <v>16</v>
      </c>
    </row>
    <row r="12" spans="1:4" ht="11.25">
      <c r="A12" s="53" t="s">
        <v>136</v>
      </c>
      <c r="B12" s="69">
        <v>406</v>
      </c>
      <c r="C12" s="10">
        <f>SUM(C7:C11)</f>
        <v>12</v>
      </c>
      <c r="D12" s="41" t="s">
        <v>16</v>
      </c>
    </row>
    <row r="13" spans="1:4" ht="11.25">
      <c r="A13" s="39"/>
      <c r="B13" s="71"/>
      <c r="C13" s="14"/>
      <c r="D13" s="57"/>
    </row>
    <row r="14" spans="1:5" ht="11.25">
      <c r="A14" s="53" t="s">
        <v>138</v>
      </c>
      <c r="B14" s="69">
        <v>407</v>
      </c>
      <c r="C14" s="101"/>
      <c r="D14" s="41" t="s">
        <v>5</v>
      </c>
      <c r="E14" s="114"/>
    </row>
    <row r="15" spans="1:4" ht="11.25">
      <c r="A15" s="39"/>
      <c r="B15" s="69"/>
      <c r="C15" s="14"/>
      <c r="D15" s="57"/>
    </row>
    <row r="16" spans="1:4" ht="12" thickBot="1">
      <c r="A16" s="42" t="s">
        <v>137</v>
      </c>
      <c r="B16" s="79">
        <v>409</v>
      </c>
      <c r="C16" s="43">
        <f>'Timekostprisberegning(300)'!$C$43*C12+C14</f>
        <v>3351.0816546896535</v>
      </c>
      <c r="D16" s="63" t="s">
        <v>5</v>
      </c>
    </row>
    <row r="17" spans="1:4" ht="11.25">
      <c r="A17" s="39" t="s">
        <v>168</v>
      </c>
      <c r="B17" s="70">
        <v>410</v>
      </c>
      <c r="C17" s="103">
        <v>0</v>
      </c>
      <c r="D17" s="52" t="s">
        <v>5</v>
      </c>
    </row>
    <row r="18" spans="1:4" ht="12" thickBot="1">
      <c r="A18" s="47" t="s">
        <v>166</v>
      </c>
      <c r="B18" s="76">
        <v>411</v>
      </c>
      <c r="C18" s="97">
        <f>SUM(C16:C17)</f>
        <v>3351.0816546896535</v>
      </c>
      <c r="D18" s="93" t="s">
        <v>5</v>
      </c>
    </row>
    <row r="19" spans="1:4" ht="11.25">
      <c r="A19" s="24"/>
      <c r="B19" s="91"/>
      <c r="C19" s="14"/>
      <c r="D19" s="90"/>
    </row>
    <row r="20" ht="12" thickBot="1">
      <c r="B20" s="74"/>
    </row>
    <row r="21" spans="1:4" ht="11.25">
      <c r="A21" s="50" t="s">
        <v>51</v>
      </c>
      <c r="B21" s="92"/>
      <c r="C21" s="64"/>
      <c r="D21" s="52"/>
    </row>
    <row r="22" spans="1:4" ht="11.25">
      <c r="A22" s="53" t="s">
        <v>52</v>
      </c>
      <c r="B22" s="69">
        <v>412</v>
      </c>
      <c r="C22" s="100">
        <v>1.5</v>
      </c>
      <c r="D22" s="41" t="s">
        <v>16</v>
      </c>
    </row>
    <row r="23" spans="1:4" ht="11.25">
      <c r="A23" s="44" t="s">
        <v>53</v>
      </c>
      <c r="B23" s="69">
        <v>413</v>
      </c>
      <c r="C23" s="101">
        <v>1.5</v>
      </c>
      <c r="D23" s="41" t="s">
        <v>16</v>
      </c>
    </row>
    <row r="24" spans="1:4" ht="11.25">
      <c r="A24" s="39"/>
      <c r="B24" s="69"/>
      <c r="C24" s="40"/>
      <c r="D24" s="57"/>
    </row>
    <row r="25" spans="1:4" ht="11.25">
      <c r="A25" s="53" t="s">
        <v>139</v>
      </c>
      <c r="B25" s="69">
        <v>414</v>
      </c>
      <c r="C25" s="10">
        <f>SUM(C22:C24)</f>
        <v>3</v>
      </c>
      <c r="D25" s="41" t="s">
        <v>16</v>
      </c>
    </row>
    <row r="26" spans="1:4" ht="11.25">
      <c r="A26" s="39"/>
      <c r="B26" s="69"/>
      <c r="C26" s="14"/>
      <c r="D26" s="57"/>
    </row>
    <row r="27" spans="1:4" ht="12" thickBot="1">
      <c r="A27" s="42" t="s">
        <v>140</v>
      </c>
      <c r="B27" s="79">
        <v>415</v>
      </c>
      <c r="C27" s="43">
        <f>'Timekostprisberegning(300)'!$C$43*C25</f>
        <v>837.7704136724134</v>
      </c>
      <c r="D27" s="63" t="s">
        <v>5</v>
      </c>
    </row>
    <row r="28" spans="1:4" ht="11.25">
      <c r="A28" s="39" t="s">
        <v>168</v>
      </c>
      <c r="B28" s="70">
        <v>416</v>
      </c>
      <c r="C28" s="103">
        <v>0</v>
      </c>
      <c r="D28" s="52" t="s">
        <v>5</v>
      </c>
    </row>
    <row r="29" spans="1:4" ht="12" thickBot="1">
      <c r="A29" s="47" t="s">
        <v>167</v>
      </c>
      <c r="B29" s="76">
        <v>417</v>
      </c>
      <c r="C29" s="97">
        <f>SUM(C27:C28)</f>
        <v>837.7704136724134</v>
      </c>
      <c r="D29" s="93" t="s">
        <v>5</v>
      </c>
    </row>
    <row r="30" ht="11.25">
      <c r="B30" s="3"/>
    </row>
    <row r="31" ht="11.25">
      <c r="B31" s="3"/>
    </row>
    <row r="32" ht="11.25">
      <c r="B32" s="3"/>
    </row>
    <row r="33" ht="11.25">
      <c r="B33" s="3"/>
    </row>
    <row r="34" ht="11.25">
      <c r="B34" s="3"/>
    </row>
    <row r="35" ht="11.25">
      <c r="B35" s="3"/>
    </row>
    <row r="36" ht="11.25">
      <c r="B36" s="3"/>
    </row>
    <row r="37" ht="11.25">
      <c r="B37" s="3"/>
    </row>
    <row r="38" ht="11.25">
      <c r="B38" s="3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6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  <row r="64" ht="11.25">
      <c r="B64" s="6"/>
    </row>
    <row r="65" ht="11.25">
      <c r="B65" s="6"/>
    </row>
    <row r="66" ht="11.25">
      <c r="B66" s="6"/>
    </row>
    <row r="67" ht="11.25">
      <c r="B67" s="6"/>
    </row>
    <row r="68" ht="11.25">
      <c r="B68" s="6"/>
    </row>
    <row r="69" ht="11.25">
      <c r="B69" s="6"/>
    </row>
    <row r="70" ht="11.25">
      <c r="B70" s="6"/>
    </row>
  </sheetData>
  <sheetProtection sheet="1"/>
  <mergeCells count="1">
    <mergeCell ref="B1:B4"/>
  </mergeCells>
  <dataValidations count="1">
    <dataValidation type="decimal" operator="lessThanOrEqual" allowBlank="1" showInputMessage="1" showErrorMessage="1" promptTitle="Tilskud skal med minus" prompt="Da det er et tilskud skal tallet tastes ind med minus." errorTitle="Tilskud skal med minus" error="Da det er et tilskud skal tallet tastes ind med minus." sqref="C17 C28">
      <formula1>0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64.57421875" style="3" customWidth="1"/>
    <col min="2" max="2" width="5.421875" style="68" customWidth="1"/>
    <col min="3" max="3" width="15.28125" style="6" bestFit="1" customWidth="1"/>
    <col min="4" max="4" width="6.00390625" style="11" customWidth="1"/>
    <col min="5" max="13" width="9.140625" style="110" customWidth="1"/>
    <col min="14" max="16384" width="9.140625" style="3" customWidth="1"/>
  </cols>
  <sheetData>
    <row r="1" spans="1:3" ht="12.75">
      <c r="A1" s="1" t="s">
        <v>72</v>
      </c>
      <c r="B1" s="120" t="s">
        <v>74</v>
      </c>
      <c r="C1" s="33" t="s">
        <v>10</v>
      </c>
    </row>
    <row r="2" spans="1:3" ht="12.75">
      <c r="A2" s="1" t="s">
        <v>117</v>
      </c>
      <c r="B2" s="121"/>
      <c r="C2" s="34" t="s">
        <v>11</v>
      </c>
    </row>
    <row r="3" spans="2:3" ht="11.25">
      <c r="B3" s="121"/>
      <c r="C3" s="35" t="s">
        <v>12</v>
      </c>
    </row>
    <row r="4" ht="11.25">
      <c r="B4" s="122"/>
    </row>
    <row r="5" spans="1:2" ht="11.25">
      <c r="A5" s="2" t="s">
        <v>141</v>
      </c>
      <c r="B5" s="73"/>
    </row>
    <row r="6" spans="1:4" ht="11.25">
      <c r="A6" s="5" t="s">
        <v>100</v>
      </c>
      <c r="B6" s="69">
        <v>501</v>
      </c>
      <c r="C6" s="100">
        <v>15</v>
      </c>
      <c r="D6" s="13" t="s">
        <v>30</v>
      </c>
    </row>
    <row r="7" spans="1:4" ht="11.25">
      <c r="A7" s="9" t="s">
        <v>48</v>
      </c>
      <c r="B7" s="69">
        <v>502</v>
      </c>
      <c r="C7" s="101">
        <v>20</v>
      </c>
      <c r="D7" s="13" t="s">
        <v>30</v>
      </c>
    </row>
    <row r="8" spans="1:4" ht="11.25">
      <c r="A8" s="9" t="s">
        <v>174</v>
      </c>
      <c r="B8" s="69">
        <v>503</v>
      </c>
      <c r="C8" s="101">
        <v>50</v>
      </c>
      <c r="D8" s="18" t="s">
        <v>30</v>
      </c>
    </row>
    <row r="9" spans="1:4" ht="11.25">
      <c r="A9" s="9" t="s">
        <v>143</v>
      </c>
      <c r="B9" s="69">
        <v>504</v>
      </c>
      <c r="C9" s="101">
        <v>20</v>
      </c>
      <c r="D9" s="18" t="s">
        <v>30</v>
      </c>
    </row>
    <row r="10" ht="11.25">
      <c r="B10" s="69"/>
    </row>
    <row r="11" spans="1:4" ht="11.25">
      <c r="A11" s="5" t="s">
        <v>31</v>
      </c>
      <c r="B11" s="69">
        <v>506</v>
      </c>
      <c r="C11" s="10">
        <f>SUM(C6:C10)</f>
        <v>105</v>
      </c>
      <c r="D11" s="13" t="s">
        <v>30</v>
      </c>
    </row>
    <row r="12" ht="11.25">
      <c r="B12" s="71"/>
    </row>
    <row r="13" spans="1:4" ht="11.25">
      <c r="A13" s="5" t="s">
        <v>175</v>
      </c>
      <c r="B13" s="69">
        <v>507</v>
      </c>
      <c r="C13" s="10">
        <f>C11/60</f>
        <v>1.75</v>
      </c>
      <c r="D13" s="13" t="s">
        <v>16</v>
      </c>
    </row>
    <row r="14" spans="1:4" ht="11.25">
      <c r="A14" s="5" t="s">
        <v>176</v>
      </c>
      <c r="B14" s="69">
        <v>508</v>
      </c>
      <c r="C14" s="23">
        <f>C13+1</f>
        <v>2.75</v>
      </c>
      <c r="D14" s="18" t="s">
        <v>16</v>
      </c>
    </row>
    <row r="15" spans="1:4" ht="11.25">
      <c r="A15" s="9" t="s">
        <v>177</v>
      </c>
      <c r="B15" s="69">
        <v>509</v>
      </c>
      <c r="C15" s="101">
        <v>0.5</v>
      </c>
      <c r="D15" s="18" t="s">
        <v>16</v>
      </c>
    </row>
    <row r="16" spans="1:2" ht="11.25">
      <c r="A16" s="14"/>
      <c r="B16" s="69"/>
    </row>
    <row r="17" ht="12" thickBot="1">
      <c r="B17" s="77"/>
    </row>
    <row r="18" spans="1:4" ht="11.25">
      <c r="A18" s="36" t="s">
        <v>96</v>
      </c>
      <c r="B18" s="81">
        <v>510</v>
      </c>
      <c r="C18" s="37">
        <f>'Timekostprisberegning(300)'!C43*C13</f>
        <v>488.69940797557445</v>
      </c>
      <c r="D18" s="38" t="s">
        <v>5</v>
      </c>
    </row>
    <row r="19" spans="1:4" ht="11.25">
      <c r="A19" s="39" t="s">
        <v>55</v>
      </c>
      <c r="B19" s="71">
        <v>511</v>
      </c>
      <c r="C19" s="83">
        <f>C18/100*25</f>
        <v>122.17485199389361</v>
      </c>
      <c r="D19" s="41" t="s">
        <v>5</v>
      </c>
    </row>
    <row r="20" spans="1:4" ht="12" thickBot="1">
      <c r="A20" s="42" t="s">
        <v>95</v>
      </c>
      <c r="B20" s="79">
        <v>512</v>
      </c>
      <c r="C20" s="43">
        <f>SUM(C18:C19)</f>
        <v>610.8742599694681</v>
      </c>
      <c r="D20" s="48" t="s">
        <v>5</v>
      </c>
    </row>
    <row r="21" ht="11.25">
      <c r="B21" s="71"/>
    </row>
    <row r="22" spans="2:4" ht="12" thickBot="1">
      <c r="B22" s="77"/>
      <c r="D22" s="15"/>
    </row>
    <row r="23" spans="1:4" ht="11.25">
      <c r="A23" s="36" t="s">
        <v>97</v>
      </c>
      <c r="B23" s="81">
        <v>513</v>
      </c>
      <c r="C23" s="37">
        <f>'Timekostprisberegning(300)'!C43*C14</f>
        <v>767.9562125330456</v>
      </c>
      <c r="D23" s="38" t="s">
        <v>5</v>
      </c>
    </row>
    <row r="24" spans="1:4" ht="11.25">
      <c r="A24" s="44" t="s">
        <v>55</v>
      </c>
      <c r="B24" s="71">
        <v>514</v>
      </c>
      <c r="C24" s="23">
        <f>C23/100*25</f>
        <v>191.9890531332614</v>
      </c>
      <c r="D24" s="45" t="s">
        <v>5</v>
      </c>
    </row>
    <row r="25" spans="1:4" ht="12" thickBot="1">
      <c r="A25" s="42" t="s">
        <v>94</v>
      </c>
      <c r="B25" s="79">
        <v>515</v>
      </c>
      <c r="C25" s="43">
        <f>SUM(C23:C24)</f>
        <v>959.945265666307</v>
      </c>
      <c r="D25" s="46" t="s">
        <v>5</v>
      </c>
    </row>
    <row r="26" spans="2:4" ht="11.25">
      <c r="B26" s="71"/>
      <c r="D26" s="3"/>
    </row>
    <row r="27" spans="2:4" ht="12" thickBot="1">
      <c r="B27" s="77"/>
      <c r="D27" s="3"/>
    </row>
    <row r="28" spans="1:4" ht="11.25">
      <c r="A28" s="36" t="s">
        <v>98</v>
      </c>
      <c r="B28" s="81">
        <v>516</v>
      </c>
      <c r="C28" s="37">
        <f>'Timekostprisberegning(300)'!C43*C15</f>
        <v>139.62840227873556</v>
      </c>
      <c r="D28" s="38" t="s">
        <v>5</v>
      </c>
    </row>
    <row r="29" spans="1:4" ht="11.25">
      <c r="A29" s="44" t="s">
        <v>55</v>
      </c>
      <c r="B29" s="71">
        <v>517</v>
      </c>
      <c r="C29" s="23">
        <f>C28/100*25</f>
        <v>34.90710056968389</v>
      </c>
      <c r="D29" s="45" t="s">
        <v>5</v>
      </c>
    </row>
    <row r="30" spans="1:4" ht="12" thickBot="1">
      <c r="A30" s="47" t="s">
        <v>99</v>
      </c>
      <c r="B30" s="79">
        <v>518</v>
      </c>
      <c r="C30" s="43">
        <f>SUM(C28:C29)</f>
        <v>174.53550284841947</v>
      </c>
      <c r="D30" s="46" t="s">
        <v>5</v>
      </c>
    </row>
    <row r="31" ht="11.25">
      <c r="B31" s="11"/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80"/>
    </row>
    <row r="55" ht="11.25">
      <c r="B55" s="80"/>
    </row>
    <row r="56" ht="11.25">
      <c r="B56" s="80"/>
    </row>
    <row r="57" ht="11.25">
      <c r="B57" s="80"/>
    </row>
    <row r="58" ht="11.25">
      <c r="B58" s="80"/>
    </row>
    <row r="59" ht="11.25">
      <c r="B59" s="80"/>
    </row>
    <row r="60" ht="11.25">
      <c r="B60" s="80"/>
    </row>
    <row r="61" ht="11.25">
      <c r="B61" s="80"/>
    </row>
    <row r="62" ht="11.25">
      <c r="B62" s="80"/>
    </row>
    <row r="63" ht="11.25">
      <c r="B63" s="80"/>
    </row>
    <row r="64" ht="11.25">
      <c r="B64" s="80"/>
    </row>
    <row r="65" ht="11.25">
      <c r="B65" s="80"/>
    </row>
    <row r="66" ht="11.25">
      <c r="B66" s="80"/>
    </row>
    <row r="67" ht="11.25">
      <c r="B67" s="80"/>
    </row>
    <row r="68" ht="11.25">
      <c r="B68" s="80"/>
    </row>
    <row r="69" ht="11.25">
      <c r="B69" s="80"/>
    </row>
    <row r="70" ht="11.25">
      <c r="B70" s="80"/>
    </row>
    <row r="71" ht="11.25">
      <c r="B71" s="80"/>
    </row>
    <row r="72" ht="11.25">
      <c r="B72" s="80"/>
    </row>
  </sheetData>
  <sheetProtection/>
  <mergeCells count="1">
    <mergeCell ref="B1:B4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58.00390625" style="3" bestFit="1" customWidth="1"/>
    <col min="2" max="2" width="5.421875" style="68" customWidth="1"/>
    <col min="3" max="3" width="15.28125" style="6" bestFit="1" customWidth="1"/>
    <col min="4" max="4" width="6.00390625" style="11" customWidth="1"/>
    <col min="5" max="13" width="9.140625" style="110" customWidth="1"/>
    <col min="14" max="16384" width="9.140625" style="3" customWidth="1"/>
  </cols>
  <sheetData>
    <row r="1" spans="1:3" ht="12.75">
      <c r="A1" s="1" t="s">
        <v>116</v>
      </c>
      <c r="B1" s="120" t="s">
        <v>74</v>
      </c>
      <c r="C1" s="33" t="s">
        <v>10</v>
      </c>
    </row>
    <row r="2" spans="1:3" ht="12.75">
      <c r="A2" s="1" t="s">
        <v>117</v>
      </c>
      <c r="B2" s="121"/>
      <c r="C2" s="34" t="s">
        <v>11</v>
      </c>
    </row>
    <row r="3" spans="2:3" ht="11.25">
      <c r="B3" s="121"/>
      <c r="C3" s="35" t="s">
        <v>12</v>
      </c>
    </row>
    <row r="4" ht="11.25">
      <c r="B4" s="122"/>
    </row>
    <row r="5" spans="1:2" ht="11.25">
      <c r="A5" s="2" t="s">
        <v>67</v>
      </c>
      <c r="B5" s="73"/>
    </row>
    <row r="6" spans="1:4" ht="11.25">
      <c r="A6" s="5" t="s">
        <v>100</v>
      </c>
      <c r="B6" s="69">
        <v>601</v>
      </c>
      <c r="C6" s="100">
        <v>10</v>
      </c>
      <c r="D6" s="13" t="s">
        <v>30</v>
      </c>
    </row>
    <row r="7" spans="1:4" ht="11.25">
      <c r="A7" s="9" t="s">
        <v>48</v>
      </c>
      <c r="B7" s="69">
        <v>602</v>
      </c>
      <c r="C7" s="101">
        <v>10</v>
      </c>
      <c r="D7" s="13" t="s">
        <v>30</v>
      </c>
    </row>
    <row r="8" spans="1:4" ht="11.25">
      <c r="A8" s="9" t="s">
        <v>142</v>
      </c>
      <c r="B8" s="69">
        <v>603</v>
      </c>
      <c r="C8" s="101">
        <v>40</v>
      </c>
      <c r="D8" s="18" t="s">
        <v>30</v>
      </c>
    </row>
    <row r="9" spans="1:4" ht="11.25">
      <c r="A9" s="9" t="s">
        <v>143</v>
      </c>
      <c r="B9" s="69">
        <v>604</v>
      </c>
      <c r="C9" s="101">
        <v>20</v>
      </c>
      <c r="D9" s="18" t="s">
        <v>30</v>
      </c>
    </row>
    <row r="10" ht="11.25">
      <c r="B10" s="69"/>
    </row>
    <row r="11" spans="1:4" ht="11.25">
      <c r="A11" s="5" t="s">
        <v>31</v>
      </c>
      <c r="B11" s="69">
        <v>606</v>
      </c>
      <c r="C11" s="10">
        <f>SUM(C6:C10)</f>
        <v>80</v>
      </c>
      <c r="D11" s="13" t="s">
        <v>30</v>
      </c>
    </row>
    <row r="12" ht="11.25">
      <c r="B12" s="71"/>
    </row>
    <row r="13" spans="1:4" ht="11.25">
      <c r="A13" s="5" t="s">
        <v>144</v>
      </c>
      <c r="B13" s="69">
        <v>607</v>
      </c>
      <c r="C13" s="10">
        <f>C11/60</f>
        <v>1.3333333333333333</v>
      </c>
      <c r="D13" s="13" t="s">
        <v>16</v>
      </c>
    </row>
    <row r="14" spans="1:2" ht="11.25">
      <c r="A14" s="14"/>
      <c r="B14" s="69"/>
    </row>
    <row r="15" ht="12" thickBot="1">
      <c r="B15" s="77"/>
    </row>
    <row r="16" spans="1:4" ht="12" thickBot="1">
      <c r="A16" s="36" t="s">
        <v>101</v>
      </c>
      <c r="B16" s="79">
        <v>608</v>
      </c>
      <c r="C16" s="37">
        <f>'Timekostprisberegning(300)'!C43*C13</f>
        <v>372.34240607662815</v>
      </c>
      <c r="D16" s="38" t="s">
        <v>5</v>
      </c>
    </row>
    <row r="17" spans="1:4" ht="11.25">
      <c r="A17" s="39" t="s">
        <v>55</v>
      </c>
      <c r="B17" s="69">
        <v>609</v>
      </c>
      <c r="C17" s="83">
        <f>C16/100*25</f>
        <v>93.08560151915704</v>
      </c>
      <c r="D17" s="41" t="s">
        <v>5</v>
      </c>
    </row>
    <row r="18" spans="1:4" ht="12" thickBot="1">
      <c r="A18" s="42" t="s">
        <v>102</v>
      </c>
      <c r="B18" s="79">
        <v>610</v>
      </c>
      <c r="C18" s="43">
        <f>SUM(C16:C17)</f>
        <v>465.4280075957852</v>
      </c>
      <c r="D18" s="66" t="s">
        <v>5</v>
      </c>
    </row>
    <row r="19" ht="11.25">
      <c r="B19" s="11"/>
    </row>
    <row r="20" spans="2:4" ht="11.25">
      <c r="B20" s="11"/>
      <c r="D20" s="15"/>
    </row>
    <row r="21" spans="2:4" ht="11.25">
      <c r="B21" s="11"/>
      <c r="D21" s="3"/>
    </row>
    <row r="22" spans="2:4" ht="11.25">
      <c r="B22" s="11"/>
      <c r="D22" s="3"/>
    </row>
    <row r="23" ht="11.25">
      <c r="B23" s="11"/>
    </row>
    <row r="24" ht="11.25">
      <c r="B24" s="11"/>
    </row>
    <row r="25" ht="11.25">
      <c r="B25" s="11"/>
    </row>
    <row r="26" ht="11.25">
      <c r="B26" s="11"/>
    </row>
    <row r="27" ht="11.25">
      <c r="B27" s="11"/>
    </row>
    <row r="28" ht="11.25">
      <c r="B28" s="11"/>
    </row>
    <row r="29" ht="11.25">
      <c r="B29" s="11"/>
    </row>
    <row r="30" ht="11.25">
      <c r="B30" s="11"/>
    </row>
    <row r="31" ht="11.25">
      <c r="B31" s="11"/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80"/>
    </row>
    <row r="55" ht="11.25">
      <c r="B55" s="80"/>
    </row>
    <row r="56" ht="11.25">
      <c r="B56" s="80"/>
    </row>
    <row r="57" ht="11.25">
      <c r="B57" s="80"/>
    </row>
    <row r="58" ht="11.25">
      <c r="B58" s="80"/>
    </row>
    <row r="59" ht="11.25">
      <c r="B59" s="80"/>
    </row>
    <row r="60" ht="11.25">
      <c r="B60" s="80"/>
    </row>
    <row r="61" ht="11.25">
      <c r="B61" s="80"/>
    </row>
    <row r="62" ht="11.25">
      <c r="B62" s="80"/>
    </row>
    <row r="63" ht="11.25">
      <c r="B63" s="80"/>
    </row>
    <row r="64" ht="11.25">
      <c r="B64" s="80"/>
    </row>
    <row r="65" ht="11.25">
      <c r="B65" s="80"/>
    </row>
    <row r="66" ht="11.25">
      <c r="B66" s="80"/>
    </row>
    <row r="67" ht="11.25">
      <c r="B67" s="80"/>
    </row>
    <row r="68" ht="11.25">
      <c r="B68" s="80"/>
    </row>
    <row r="69" ht="11.25">
      <c r="B69" s="80"/>
    </row>
    <row r="70" ht="11.25">
      <c r="B70" s="80"/>
    </row>
    <row r="71" ht="11.25">
      <c r="B71" s="80"/>
    </row>
    <row r="72" ht="11.25">
      <c r="B72" s="80"/>
    </row>
  </sheetData>
  <sheetProtection/>
  <mergeCells count="1">
    <mergeCell ref="B1:B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5.57421875" style="19" customWidth="1"/>
    <col min="2" max="2" width="5.421875" style="68" customWidth="1"/>
    <col min="3" max="3" width="15.28125" style="19" bestFit="1" customWidth="1"/>
    <col min="4" max="4" width="5.57421875" style="22" customWidth="1"/>
    <col min="5" max="13" width="9.140625" style="115" customWidth="1"/>
    <col min="14" max="16384" width="9.140625" style="19" customWidth="1"/>
  </cols>
  <sheetData>
    <row r="1" spans="1:5" ht="12.75">
      <c r="A1" s="1" t="s">
        <v>159</v>
      </c>
      <c r="B1" s="120" t="s">
        <v>74</v>
      </c>
      <c r="C1" s="30" t="s">
        <v>10</v>
      </c>
      <c r="D1" s="11"/>
      <c r="E1" s="110"/>
    </row>
    <row r="2" spans="2:5" ht="11.25">
      <c r="B2" s="121"/>
      <c r="C2" s="31" t="s">
        <v>11</v>
      </c>
      <c r="D2" s="11"/>
      <c r="E2" s="110"/>
    </row>
    <row r="3" spans="2:5" ht="11.25">
      <c r="B3" s="121"/>
      <c r="C3" s="32" t="s">
        <v>12</v>
      </c>
      <c r="D3" s="11"/>
      <c r="E3" s="110"/>
    </row>
    <row r="4" ht="11.25">
      <c r="B4" s="122"/>
    </row>
    <row r="5" ht="11.25">
      <c r="B5" s="73"/>
    </row>
    <row r="6" spans="1:4" ht="11.25">
      <c r="A6" s="20" t="s">
        <v>115</v>
      </c>
      <c r="B6" s="69">
        <v>701</v>
      </c>
      <c r="C6" s="105">
        <v>425</v>
      </c>
      <c r="D6" s="28" t="s">
        <v>40</v>
      </c>
    </row>
    <row r="7" spans="1:4" ht="11.25">
      <c r="A7" s="21" t="s">
        <v>32</v>
      </c>
      <c r="B7" s="69">
        <v>702</v>
      </c>
      <c r="C7" s="106">
        <v>7.4</v>
      </c>
      <c r="D7" s="29" t="s">
        <v>16</v>
      </c>
    </row>
    <row r="8" spans="1:4" ht="11.25">
      <c r="A8" s="21" t="s">
        <v>33</v>
      </c>
      <c r="B8" s="69">
        <v>703</v>
      </c>
      <c r="C8" s="106">
        <v>2.4</v>
      </c>
      <c r="D8" s="29" t="s">
        <v>5</v>
      </c>
    </row>
    <row r="9" ht="11.25">
      <c r="B9" s="69"/>
    </row>
    <row r="10" spans="1:4" ht="11.25">
      <c r="A10" s="20" t="s">
        <v>34</v>
      </c>
      <c r="B10" s="69">
        <v>704</v>
      </c>
      <c r="C10" s="85">
        <f>'Timekostprisberegning(300)'!C43*C7</f>
        <v>2066.5003537252865</v>
      </c>
      <c r="D10" s="28" t="s">
        <v>5</v>
      </c>
    </row>
    <row r="11" spans="1:4" ht="11.25">
      <c r="A11" s="20" t="s">
        <v>35</v>
      </c>
      <c r="B11" s="69">
        <v>705</v>
      </c>
      <c r="C11" s="85">
        <f>C6*C8</f>
        <v>1020</v>
      </c>
      <c r="D11" s="29" t="s">
        <v>5</v>
      </c>
    </row>
    <row r="12" spans="2:3" ht="11.25">
      <c r="B12" s="69"/>
      <c r="C12" s="86"/>
    </row>
    <row r="13" spans="1:4" ht="11.25">
      <c r="A13" s="20" t="s">
        <v>36</v>
      </c>
      <c r="B13" s="69">
        <v>706</v>
      </c>
      <c r="C13" s="85">
        <f>SUM(C10:C12)</f>
        <v>3086.5003537252865</v>
      </c>
      <c r="D13" s="29" t="s">
        <v>5</v>
      </c>
    </row>
    <row r="14" ht="11.25">
      <c r="B14" s="69"/>
    </row>
    <row r="15" spans="1:4" ht="11.25">
      <c r="A15" s="25" t="s">
        <v>37</v>
      </c>
      <c r="B15" s="78">
        <v>707</v>
      </c>
      <c r="C15" s="27">
        <f>C13/C6</f>
        <v>7.262353773471262</v>
      </c>
      <c r="D15" s="29" t="s">
        <v>5</v>
      </c>
    </row>
    <row r="16" ht="11.25">
      <c r="B16" s="19"/>
    </row>
    <row r="17" ht="11.25">
      <c r="B17" s="19"/>
    </row>
    <row r="18" ht="11.25">
      <c r="B18" s="19"/>
    </row>
    <row r="19" ht="11.25">
      <c r="B19" s="19"/>
    </row>
    <row r="20" ht="11.25">
      <c r="B20" s="19"/>
    </row>
    <row r="21" ht="11.25">
      <c r="B21" s="11"/>
    </row>
    <row r="22" ht="11.25">
      <c r="B22" s="11"/>
    </row>
    <row r="23" ht="11.25">
      <c r="B23" s="11"/>
    </row>
    <row r="24" ht="11.25">
      <c r="B24" s="11"/>
    </row>
    <row r="25" ht="11.25">
      <c r="B25" s="11"/>
    </row>
    <row r="26" ht="11.25">
      <c r="B26" s="11"/>
    </row>
    <row r="27" ht="11.25">
      <c r="B27" s="11"/>
    </row>
    <row r="28" ht="11.25">
      <c r="B28" s="11"/>
    </row>
    <row r="29" ht="11.25">
      <c r="B29" s="11"/>
    </row>
    <row r="30" ht="11.25">
      <c r="B30" s="11"/>
    </row>
    <row r="31" ht="11.25">
      <c r="B31" s="11"/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11"/>
    </row>
    <row r="55" ht="11.25">
      <c r="B55" s="80"/>
    </row>
    <row r="56" ht="11.25">
      <c r="B56" s="80"/>
    </row>
    <row r="57" ht="11.25">
      <c r="B57" s="80"/>
    </row>
    <row r="58" ht="11.25">
      <c r="B58" s="80"/>
    </row>
    <row r="59" ht="11.25">
      <c r="B59" s="80"/>
    </row>
    <row r="60" ht="11.25">
      <c r="B60" s="80"/>
    </row>
    <row r="61" ht="11.25">
      <c r="B61" s="80"/>
    </row>
    <row r="62" ht="11.25">
      <c r="B62" s="80"/>
    </row>
    <row r="63" ht="11.25">
      <c r="B63" s="80"/>
    </row>
    <row r="64" ht="11.25">
      <c r="B64" s="80"/>
    </row>
    <row r="65" ht="11.25">
      <c r="B65" s="80"/>
    </row>
    <row r="66" ht="11.25">
      <c r="B66" s="80"/>
    </row>
    <row r="67" ht="11.25">
      <c r="B67" s="80"/>
    </row>
    <row r="68" ht="11.25">
      <c r="B68" s="80"/>
    </row>
    <row r="69" ht="11.25">
      <c r="B69" s="80"/>
    </row>
    <row r="70" ht="11.25">
      <c r="B70" s="80"/>
    </row>
    <row r="71" ht="11.25">
      <c r="B71" s="80"/>
    </row>
    <row r="72" ht="11.25">
      <c r="B72" s="80"/>
    </row>
    <row r="73" ht="11.25">
      <c r="B73" s="80"/>
    </row>
  </sheetData>
  <sheetProtection sheet="1"/>
  <mergeCells count="1">
    <mergeCell ref="B1:B4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8.8515625" style="19" bestFit="1" customWidth="1"/>
    <col min="2" max="2" width="5.421875" style="68" customWidth="1"/>
    <col min="3" max="3" width="15.28125" style="19" bestFit="1" customWidth="1"/>
    <col min="4" max="4" width="5.57421875" style="22" customWidth="1"/>
    <col min="5" max="13" width="9.140625" style="115" customWidth="1"/>
    <col min="14" max="16384" width="9.140625" style="19" customWidth="1"/>
  </cols>
  <sheetData>
    <row r="1" spans="1:5" ht="12.75">
      <c r="A1" s="1" t="s">
        <v>160</v>
      </c>
      <c r="B1" s="120" t="s">
        <v>74</v>
      </c>
      <c r="C1" s="30" t="s">
        <v>10</v>
      </c>
      <c r="D1" s="11"/>
      <c r="E1" s="110"/>
    </row>
    <row r="2" spans="2:5" ht="11.25">
      <c r="B2" s="121"/>
      <c r="C2" s="31" t="s">
        <v>11</v>
      </c>
      <c r="D2" s="11"/>
      <c r="E2" s="110"/>
    </row>
    <row r="3" spans="2:5" ht="11.25">
      <c r="B3" s="121"/>
      <c r="C3" s="32" t="s">
        <v>12</v>
      </c>
      <c r="D3" s="11"/>
      <c r="E3" s="110"/>
    </row>
    <row r="4" ht="11.25">
      <c r="B4" s="122"/>
    </row>
    <row r="5" ht="11.25">
      <c r="B5" s="73"/>
    </row>
    <row r="6" spans="1:4" ht="11.25">
      <c r="A6" s="20" t="s">
        <v>113</v>
      </c>
      <c r="B6" s="69">
        <v>801</v>
      </c>
      <c r="C6" s="105">
        <v>350</v>
      </c>
      <c r="D6" s="28" t="s">
        <v>40</v>
      </c>
    </row>
    <row r="7" spans="1:4" ht="11.25">
      <c r="A7" s="21" t="s">
        <v>145</v>
      </c>
      <c r="B7" s="69">
        <v>802</v>
      </c>
      <c r="C7" s="87">
        <f>'Plantning af Stedmoder(700)'!C7</f>
        <v>7.4</v>
      </c>
      <c r="D7" s="29" t="s">
        <v>16</v>
      </c>
    </row>
    <row r="8" spans="1:4" ht="11.25">
      <c r="A8" s="21" t="s">
        <v>33</v>
      </c>
      <c r="B8" s="69">
        <v>803</v>
      </c>
      <c r="C8" s="106">
        <v>2.5</v>
      </c>
      <c r="D8" s="29" t="s">
        <v>5</v>
      </c>
    </row>
    <row r="9" spans="1:4" ht="11.25">
      <c r="A9" s="21" t="s">
        <v>39</v>
      </c>
      <c r="B9" s="69">
        <v>804</v>
      </c>
      <c r="C9" s="106">
        <v>200</v>
      </c>
      <c r="D9" s="29" t="s">
        <v>5</v>
      </c>
    </row>
    <row r="10" ht="11.25">
      <c r="B10" s="69"/>
    </row>
    <row r="11" spans="1:4" ht="11.25">
      <c r="A11" s="20" t="s">
        <v>34</v>
      </c>
      <c r="B11" s="69">
        <v>805</v>
      </c>
      <c r="C11" s="85">
        <f>'Timekostprisberegning(300)'!C43*C7</f>
        <v>2066.5003537252865</v>
      </c>
      <c r="D11" s="28" t="s">
        <v>5</v>
      </c>
    </row>
    <row r="12" spans="1:4" ht="11.25">
      <c r="A12" s="20" t="s">
        <v>38</v>
      </c>
      <c r="B12" s="69">
        <v>806</v>
      </c>
      <c r="C12" s="85">
        <f>(C6*C8)+C9</f>
        <v>1075</v>
      </c>
      <c r="D12" s="29" t="s">
        <v>5</v>
      </c>
    </row>
    <row r="13" spans="2:3" ht="11.25">
      <c r="B13" s="69"/>
      <c r="C13" s="86"/>
    </row>
    <row r="14" spans="1:4" ht="11.25">
      <c r="A14" s="20" t="s">
        <v>36</v>
      </c>
      <c r="B14" s="69">
        <v>807</v>
      </c>
      <c r="C14" s="85">
        <f>SUM(C11:C13)</f>
        <v>3141.5003537252865</v>
      </c>
      <c r="D14" s="29" t="s">
        <v>5</v>
      </c>
    </row>
    <row r="15" ht="11.25">
      <c r="B15" s="69"/>
    </row>
    <row r="16" spans="1:4" ht="11.25">
      <c r="A16" s="25" t="s">
        <v>114</v>
      </c>
      <c r="B16" s="78">
        <v>808</v>
      </c>
      <c r="C16" s="27">
        <f>C14/C6</f>
        <v>8.975715296357961</v>
      </c>
      <c r="D16" s="29" t="s">
        <v>5</v>
      </c>
    </row>
    <row r="17" ht="11.25">
      <c r="B17" s="19"/>
    </row>
    <row r="18" ht="11.25">
      <c r="B18" s="19"/>
    </row>
    <row r="19" ht="11.25">
      <c r="B19" s="19"/>
    </row>
    <row r="20" ht="11.25">
      <c r="B20" s="19"/>
    </row>
    <row r="21" ht="11.25">
      <c r="B21" s="11"/>
    </row>
    <row r="22" ht="11.25">
      <c r="B22" s="11"/>
    </row>
    <row r="23" ht="11.25">
      <c r="B23" s="11"/>
    </row>
    <row r="24" ht="11.25">
      <c r="B24" s="11"/>
    </row>
    <row r="25" ht="11.25">
      <c r="B25" s="11"/>
    </row>
    <row r="26" ht="11.25">
      <c r="B26" s="11"/>
    </row>
    <row r="27" ht="11.25">
      <c r="B27" s="11"/>
    </row>
    <row r="28" ht="11.25">
      <c r="B28" s="11"/>
    </row>
    <row r="29" ht="11.25">
      <c r="B29" s="11"/>
    </row>
    <row r="30" ht="11.25">
      <c r="B30" s="11"/>
    </row>
    <row r="31" ht="11.25">
      <c r="B31" s="11"/>
    </row>
    <row r="32" ht="11.25">
      <c r="B32" s="11"/>
    </row>
    <row r="33" ht="11.25">
      <c r="B33" s="11"/>
    </row>
    <row r="34" ht="11.25">
      <c r="B34" s="11"/>
    </row>
    <row r="35" ht="11.25">
      <c r="B35" s="11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11"/>
    </row>
    <row r="55" ht="11.25">
      <c r="B55" s="80"/>
    </row>
    <row r="56" ht="11.25">
      <c r="B56" s="80"/>
    </row>
    <row r="57" ht="11.25">
      <c r="B57" s="80"/>
    </row>
    <row r="58" ht="11.25">
      <c r="B58" s="80"/>
    </row>
    <row r="59" ht="11.25">
      <c r="B59" s="80"/>
    </row>
    <row r="60" ht="11.25">
      <c r="B60" s="80"/>
    </row>
    <row r="61" ht="11.25">
      <c r="B61" s="80"/>
    </row>
    <row r="62" ht="11.25">
      <c r="B62" s="80"/>
    </row>
    <row r="63" ht="11.25">
      <c r="B63" s="80"/>
    </row>
    <row r="64" ht="11.25">
      <c r="B64" s="80"/>
    </row>
    <row r="65" ht="11.25">
      <c r="B65" s="80"/>
    </row>
    <row r="66" ht="11.25">
      <c r="B66" s="80"/>
    </row>
    <row r="67" ht="11.25">
      <c r="B67" s="80"/>
    </row>
    <row r="68" ht="11.25">
      <c r="B68" s="80"/>
    </row>
    <row r="69" ht="11.25">
      <c r="B69" s="80"/>
    </row>
    <row r="70" ht="11.25">
      <c r="B70" s="80"/>
    </row>
    <row r="71" ht="11.25">
      <c r="B71" s="80"/>
    </row>
    <row r="72" ht="11.25">
      <c r="B72" s="80"/>
    </row>
    <row r="73" ht="11.25">
      <c r="B73" s="80"/>
    </row>
  </sheetData>
  <sheetProtection sheet="1"/>
  <mergeCells count="1">
    <mergeCell ref="B1:B4"/>
  </mergeCells>
  <printOptions/>
  <pageMargins left="0.75" right="0.75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7.57421875" style="3" bestFit="1" customWidth="1"/>
    <col min="2" max="2" width="5.421875" style="68" customWidth="1"/>
    <col min="3" max="3" width="15.28125" style="3" bestFit="1" customWidth="1"/>
    <col min="4" max="4" width="7.00390625" style="11" customWidth="1"/>
    <col min="5" max="5" width="9.140625" style="110" customWidth="1"/>
    <col min="6" max="6" width="20.00390625" style="110" customWidth="1"/>
    <col min="7" max="7" width="11.57421875" style="116" customWidth="1"/>
    <col min="8" max="8" width="15.8515625" style="110" customWidth="1"/>
    <col min="9" max="13" width="9.140625" style="110" customWidth="1"/>
    <col min="14" max="16384" width="9.140625" style="3" customWidth="1"/>
  </cols>
  <sheetData>
    <row r="1" spans="1:3" ht="12.75" customHeight="1">
      <c r="A1" s="1" t="s">
        <v>161</v>
      </c>
      <c r="B1" s="120" t="s">
        <v>74</v>
      </c>
      <c r="C1" s="30" t="s">
        <v>10</v>
      </c>
    </row>
    <row r="2" spans="1:3" ht="11.25">
      <c r="A2" s="2" t="s">
        <v>71</v>
      </c>
      <c r="B2" s="121"/>
      <c r="C2" s="31" t="s">
        <v>11</v>
      </c>
    </row>
    <row r="3" spans="2:3" ht="11.25">
      <c r="B3" s="121"/>
      <c r="C3" s="32" t="s">
        <v>12</v>
      </c>
    </row>
    <row r="4" ht="11.25">
      <c r="B4" s="122"/>
    </row>
    <row r="5" spans="1:2" ht="11.25">
      <c r="A5" s="24" t="s">
        <v>146</v>
      </c>
      <c r="B5" s="73"/>
    </row>
    <row r="6" spans="1:4" ht="11.25">
      <c r="A6" s="9" t="s">
        <v>148</v>
      </c>
      <c r="B6" s="71">
        <v>901</v>
      </c>
      <c r="C6" s="107">
        <v>7.95</v>
      </c>
      <c r="D6" s="13" t="s">
        <v>5</v>
      </c>
    </row>
    <row r="7" spans="1:4" ht="11.25">
      <c r="A7" s="9" t="s">
        <v>147</v>
      </c>
      <c r="B7" s="69">
        <v>902</v>
      </c>
      <c r="C7" s="107">
        <v>6.45</v>
      </c>
      <c r="D7" s="18" t="s">
        <v>5</v>
      </c>
    </row>
    <row r="8" spans="1:4" ht="11.25">
      <c r="A8" s="9" t="s">
        <v>149</v>
      </c>
      <c r="B8" s="69">
        <v>903</v>
      </c>
      <c r="C8" s="107">
        <v>9.5</v>
      </c>
      <c r="D8" s="18" t="s">
        <v>5</v>
      </c>
    </row>
    <row r="9" spans="1:4" ht="11.25">
      <c r="A9" s="9" t="s">
        <v>150</v>
      </c>
      <c r="B9" s="69">
        <v>904</v>
      </c>
      <c r="C9" s="107">
        <v>14</v>
      </c>
      <c r="D9" s="18" t="s">
        <v>5</v>
      </c>
    </row>
    <row r="10" ht="11.25">
      <c r="B10" s="69"/>
    </row>
    <row r="11" ht="12" thickBot="1">
      <c r="B11" s="77"/>
    </row>
    <row r="12" spans="1:4" ht="11.25">
      <c r="A12" s="67" t="s">
        <v>105</v>
      </c>
      <c r="B12" s="71"/>
      <c r="C12" s="64"/>
      <c r="D12" s="52"/>
    </row>
    <row r="13" spans="1:4" ht="11.25">
      <c r="A13" s="56" t="s">
        <v>43</v>
      </c>
      <c r="B13" s="71"/>
      <c r="C13" s="14"/>
      <c r="D13" s="57"/>
    </row>
    <row r="14" spans="1:4" ht="11.25">
      <c r="A14" s="39" t="s">
        <v>178</v>
      </c>
      <c r="B14" s="69">
        <v>905</v>
      </c>
      <c r="C14" s="108">
        <v>8</v>
      </c>
      <c r="D14" s="41" t="s">
        <v>40</v>
      </c>
    </row>
    <row r="15" spans="1:4" ht="11.25">
      <c r="A15" s="44" t="s">
        <v>145</v>
      </c>
      <c r="B15" s="73">
        <v>906</v>
      </c>
      <c r="C15" s="88">
        <f>'Plantning af Stedmoder(700)'!C7</f>
        <v>7.4</v>
      </c>
      <c r="D15" s="45" t="s">
        <v>16</v>
      </c>
    </row>
    <row r="16" spans="1:4" ht="11.25">
      <c r="A16" s="44" t="s">
        <v>68</v>
      </c>
      <c r="B16" s="69">
        <v>907</v>
      </c>
      <c r="C16" s="109">
        <v>8</v>
      </c>
      <c r="D16" s="45" t="s">
        <v>41</v>
      </c>
    </row>
    <row r="17" spans="1:4" ht="11.25">
      <c r="A17" s="44" t="s">
        <v>69</v>
      </c>
      <c r="B17" s="73">
        <v>908</v>
      </c>
      <c r="C17" s="109">
        <v>9</v>
      </c>
      <c r="D17" s="45" t="s">
        <v>41</v>
      </c>
    </row>
    <row r="18" spans="1:4" ht="11.25">
      <c r="A18" s="44" t="s">
        <v>103</v>
      </c>
      <c r="B18" s="69">
        <v>909</v>
      </c>
      <c r="C18" s="109">
        <v>3</v>
      </c>
      <c r="D18" s="45" t="s">
        <v>41</v>
      </c>
    </row>
    <row r="19" spans="1:4" ht="11.25">
      <c r="A19" s="44" t="s">
        <v>70</v>
      </c>
      <c r="B19" s="73">
        <v>910</v>
      </c>
      <c r="C19" s="109">
        <v>1</v>
      </c>
      <c r="D19" s="45" t="s">
        <v>41</v>
      </c>
    </row>
    <row r="20" spans="1:4" ht="11.25">
      <c r="A20" s="44" t="s">
        <v>104</v>
      </c>
      <c r="B20" s="69">
        <v>911</v>
      </c>
      <c r="C20" s="107">
        <v>120</v>
      </c>
      <c r="D20" s="45" t="s">
        <v>5</v>
      </c>
    </row>
    <row r="21" spans="1:4" ht="11.25">
      <c r="A21" s="39"/>
      <c r="B21" s="73"/>
      <c r="C21" s="14"/>
      <c r="D21" s="57"/>
    </row>
    <row r="22" spans="1:4" ht="11.25">
      <c r="A22" s="39"/>
      <c r="B22" s="69"/>
      <c r="C22" s="14"/>
      <c r="D22" s="57"/>
    </row>
    <row r="23" spans="1:4" ht="11.25">
      <c r="A23" s="53" t="s">
        <v>42</v>
      </c>
      <c r="B23" s="73">
        <v>912</v>
      </c>
      <c r="C23" s="10">
        <f>'Timekostprisberegning(300)'!C43*C15</f>
        <v>2066.5003537252865</v>
      </c>
      <c r="D23" s="41" t="s">
        <v>5</v>
      </c>
    </row>
    <row r="24" spans="1:4" ht="11.25">
      <c r="A24" s="44" t="s">
        <v>110</v>
      </c>
      <c r="B24" s="71">
        <v>913</v>
      </c>
      <c r="C24" s="23">
        <f>(((C16*C6)+(C17*C7)+(C18*C8)+(C19*C9))*C14)+C20</f>
        <v>1433.2</v>
      </c>
      <c r="D24" s="45" t="s">
        <v>5</v>
      </c>
    </row>
    <row r="25" spans="1:4" ht="11.25">
      <c r="A25" s="39"/>
      <c r="B25" s="69"/>
      <c r="C25" s="14"/>
      <c r="D25" s="57"/>
    </row>
    <row r="26" spans="1:4" ht="11.25">
      <c r="A26" s="39" t="s">
        <v>44</v>
      </c>
      <c r="B26" s="69">
        <v>914</v>
      </c>
      <c r="C26" s="10">
        <f>SUM(C23:C25)</f>
        <v>3499.7003537252867</v>
      </c>
      <c r="D26" s="41" t="s">
        <v>5</v>
      </c>
    </row>
    <row r="27" spans="1:4" ht="11.25">
      <c r="A27" s="39"/>
      <c r="B27" s="69"/>
      <c r="C27" s="14"/>
      <c r="D27" s="57"/>
    </row>
    <row r="28" spans="1:4" ht="12" thickBot="1">
      <c r="A28" s="42" t="s">
        <v>107</v>
      </c>
      <c r="B28" s="77">
        <v>915</v>
      </c>
      <c r="C28" s="43">
        <f>C26/C14</f>
        <v>437.46254421566084</v>
      </c>
      <c r="D28" s="63" t="s">
        <v>5</v>
      </c>
    </row>
    <row r="29" ht="11.25">
      <c r="B29" s="70"/>
    </row>
    <row r="30" ht="12" thickBot="1">
      <c r="B30" s="74"/>
    </row>
    <row r="31" spans="1:4" ht="11.25">
      <c r="A31" s="50" t="s">
        <v>106</v>
      </c>
      <c r="B31" s="71"/>
      <c r="C31" s="64"/>
      <c r="D31" s="52"/>
    </row>
    <row r="32" spans="1:4" ht="11.25">
      <c r="A32" s="56" t="s">
        <v>43</v>
      </c>
      <c r="B32" s="69"/>
      <c r="C32" s="14"/>
      <c r="D32" s="57"/>
    </row>
    <row r="33" spans="1:4" ht="11.25">
      <c r="A33" s="39" t="s">
        <v>178</v>
      </c>
      <c r="B33" s="69">
        <v>916</v>
      </c>
      <c r="C33" s="108">
        <v>13</v>
      </c>
      <c r="D33" s="41" t="s">
        <v>40</v>
      </c>
    </row>
    <row r="34" spans="1:4" ht="11.25">
      <c r="A34" s="44" t="s">
        <v>145</v>
      </c>
      <c r="B34" s="73">
        <v>917</v>
      </c>
      <c r="C34" s="88">
        <f>'Plantning af Stedmoder(700)'!C7</f>
        <v>7.4</v>
      </c>
      <c r="D34" s="45" t="s">
        <v>16</v>
      </c>
    </row>
    <row r="35" spans="1:4" ht="11.25">
      <c r="A35" s="44" t="s">
        <v>68</v>
      </c>
      <c r="B35" s="71">
        <v>918</v>
      </c>
      <c r="C35" s="109">
        <v>10</v>
      </c>
      <c r="D35" s="45" t="s">
        <v>41</v>
      </c>
    </row>
    <row r="36" spans="1:4" ht="11.25">
      <c r="A36" s="44" t="s">
        <v>104</v>
      </c>
      <c r="B36" s="71">
        <v>919</v>
      </c>
      <c r="C36" s="107">
        <v>130</v>
      </c>
      <c r="D36" s="45" t="s">
        <v>5</v>
      </c>
    </row>
    <row r="37" spans="1:4" ht="11.25">
      <c r="A37" s="39"/>
      <c r="B37" s="71"/>
      <c r="C37" s="14"/>
      <c r="D37" s="57"/>
    </row>
    <row r="38" spans="1:4" ht="11.25">
      <c r="A38" s="53" t="s">
        <v>42</v>
      </c>
      <c r="B38" s="71">
        <v>920</v>
      </c>
      <c r="C38" s="10">
        <f>'Timekostprisberegning(300)'!C43*C34</f>
        <v>2066.5003537252865</v>
      </c>
      <c r="D38" s="41" t="s">
        <v>5</v>
      </c>
    </row>
    <row r="39" spans="1:4" ht="11.25">
      <c r="A39" s="44" t="s">
        <v>110</v>
      </c>
      <c r="B39" s="71">
        <v>921</v>
      </c>
      <c r="C39" s="23">
        <f>((C35*C6)*C33)+C36</f>
        <v>1163.5</v>
      </c>
      <c r="D39" s="45" t="s">
        <v>5</v>
      </c>
    </row>
    <row r="40" spans="1:4" ht="11.25">
      <c r="A40" s="39"/>
      <c r="B40" s="71"/>
      <c r="C40" s="14"/>
      <c r="D40" s="57"/>
    </row>
    <row r="41" spans="1:4" ht="11.25">
      <c r="A41" s="39" t="s">
        <v>44</v>
      </c>
      <c r="B41" s="71">
        <v>922</v>
      </c>
      <c r="C41" s="10">
        <f>SUM(C38:C39)</f>
        <v>3230.0003537252865</v>
      </c>
      <c r="D41" s="41" t="s">
        <v>5</v>
      </c>
    </row>
    <row r="42" spans="1:4" ht="11.25">
      <c r="A42" s="39"/>
      <c r="B42" s="71"/>
      <c r="C42" s="14"/>
      <c r="D42" s="57"/>
    </row>
    <row r="43" spans="1:4" ht="12" thickBot="1">
      <c r="A43" s="42" t="s">
        <v>108</v>
      </c>
      <c r="B43" s="77">
        <v>923</v>
      </c>
      <c r="C43" s="43">
        <f>C41/C33</f>
        <v>248.4615656711759</v>
      </c>
      <c r="D43" s="63" t="s">
        <v>5</v>
      </c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11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  <row r="64" ht="11.25">
      <c r="B64" s="6"/>
    </row>
    <row r="65" ht="11.25">
      <c r="B65" s="6"/>
    </row>
    <row r="66" ht="11.25">
      <c r="B66" s="6"/>
    </row>
    <row r="67" ht="11.25">
      <c r="B67" s="6"/>
    </row>
    <row r="68" ht="11.25">
      <c r="B68" s="6"/>
    </row>
    <row r="69" ht="11.25">
      <c r="B69" s="6"/>
    </row>
    <row r="70" ht="11.25">
      <c r="B70" s="6"/>
    </row>
    <row r="71" ht="11.25">
      <c r="B71" s="6"/>
    </row>
    <row r="72" ht="11.25">
      <c r="B72" s="6"/>
    </row>
    <row r="73" ht="11.25">
      <c r="B73" s="6"/>
    </row>
  </sheetData>
  <sheetProtection sheet="1"/>
  <mergeCells count="1">
    <mergeCell ref="B1:B4"/>
  </mergeCells>
  <printOptions/>
  <pageMargins left="0.75" right="0.75" top="1" bottom="0.3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70.28125" style="3" customWidth="1"/>
    <col min="2" max="2" width="5.421875" style="68" customWidth="1"/>
    <col min="3" max="3" width="15.28125" style="3" bestFit="1" customWidth="1"/>
    <col min="4" max="4" width="7.00390625" style="11" customWidth="1"/>
    <col min="5" max="5" width="9.140625" style="110" customWidth="1"/>
    <col min="6" max="6" width="20.00390625" style="110" customWidth="1"/>
    <col min="7" max="7" width="11.57421875" style="116" customWidth="1"/>
    <col min="8" max="8" width="15.8515625" style="110" customWidth="1"/>
    <col min="9" max="13" width="9.140625" style="110" customWidth="1"/>
    <col min="14" max="16384" width="9.140625" style="3" customWidth="1"/>
  </cols>
  <sheetData>
    <row r="1" spans="1:3" ht="12.75">
      <c r="A1" s="1" t="s">
        <v>161</v>
      </c>
      <c r="B1" s="120" t="s">
        <v>74</v>
      </c>
      <c r="C1" s="30" t="s">
        <v>10</v>
      </c>
    </row>
    <row r="2" spans="1:3" ht="11.25">
      <c r="A2" s="2" t="s">
        <v>76</v>
      </c>
      <c r="B2" s="121"/>
      <c r="C2" s="31" t="s">
        <v>11</v>
      </c>
    </row>
    <row r="3" spans="2:3" ht="11.25">
      <c r="B3" s="121"/>
      <c r="C3" s="32" t="s">
        <v>12</v>
      </c>
    </row>
    <row r="4" ht="11.25">
      <c r="B4" s="122"/>
    </row>
    <row r="5" spans="1:2" ht="11.25">
      <c r="A5" s="24" t="s">
        <v>146</v>
      </c>
      <c r="B5" s="73"/>
    </row>
    <row r="6" spans="1:4" ht="11.25">
      <c r="A6" s="9" t="s">
        <v>152</v>
      </c>
      <c r="B6" s="71">
        <v>1001</v>
      </c>
      <c r="C6" s="88">
        <f>'Gran kistegrav(900)'!C6</f>
        <v>7.95</v>
      </c>
      <c r="D6" s="13" t="s">
        <v>5</v>
      </c>
    </row>
    <row r="7" spans="1:4" ht="11.25">
      <c r="A7" s="9" t="s">
        <v>153</v>
      </c>
      <c r="B7" s="69">
        <v>1002</v>
      </c>
      <c r="C7" s="88">
        <f>'Gran kistegrav(900)'!C7</f>
        <v>6.45</v>
      </c>
      <c r="D7" s="18" t="s">
        <v>5</v>
      </c>
    </row>
    <row r="8" spans="1:4" ht="11.25">
      <c r="A8" s="9" t="s">
        <v>154</v>
      </c>
      <c r="B8" s="71">
        <v>1003</v>
      </c>
      <c r="C8" s="88">
        <f>'Gran kistegrav(900)'!C8</f>
        <v>9.5</v>
      </c>
      <c r="D8" s="18" t="s">
        <v>5</v>
      </c>
    </row>
    <row r="9" spans="1:4" ht="11.25">
      <c r="A9" s="9" t="s">
        <v>155</v>
      </c>
      <c r="B9" s="69">
        <v>1004</v>
      </c>
      <c r="C9" s="88">
        <f>'Gran kistegrav(900)'!C9</f>
        <v>14</v>
      </c>
      <c r="D9" s="18" t="s">
        <v>5</v>
      </c>
    </row>
    <row r="10" ht="11.25">
      <c r="B10" s="69"/>
    </row>
    <row r="11" ht="12" thickBot="1">
      <c r="B11" s="77"/>
    </row>
    <row r="12" spans="1:4" ht="11.25">
      <c r="A12" s="67" t="s">
        <v>77</v>
      </c>
      <c r="B12" s="71"/>
      <c r="C12" s="64"/>
      <c r="D12" s="52"/>
    </row>
    <row r="13" spans="1:4" ht="11.25">
      <c r="A13" s="56" t="s">
        <v>43</v>
      </c>
      <c r="B13" s="71"/>
      <c r="C13" s="14"/>
      <c r="D13" s="57"/>
    </row>
    <row r="14" spans="1:4" ht="11.25">
      <c r="A14" s="39" t="s">
        <v>78</v>
      </c>
      <c r="B14" s="69">
        <v>1005</v>
      </c>
      <c r="C14" s="108">
        <v>8</v>
      </c>
      <c r="D14" s="41" t="s">
        <v>40</v>
      </c>
    </row>
    <row r="15" spans="1:4" ht="11.25">
      <c r="A15" s="44" t="s">
        <v>151</v>
      </c>
      <c r="B15" s="73">
        <v>1006</v>
      </c>
      <c r="C15" s="88">
        <f>'Plantning af Stedmoder(700)'!C7</f>
        <v>7.4</v>
      </c>
      <c r="D15" s="45" t="s">
        <v>16</v>
      </c>
    </row>
    <row r="16" spans="1:4" ht="11.25">
      <c r="A16" s="44" t="s">
        <v>61</v>
      </c>
      <c r="B16" s="69">
        <v>1007</v>
      </c>
      <c r="C16" s="109">
        <v>8</v>
      </c>
      <c r="D16" s="45" t="s">
        <v>41</v>
      </c>
    </row>
    <row r="17" spans="1:4" ht="11.25">
      <c r="A17" s="44" t="s">
        <v>62</v>
      </c>
      <c r="B17" s="73">
        <v>1008</v>
      </c>
      <c r="C17" s="109">
        <v>9</v>
      </c>
      <c r="D17" s="45" t="s">
        <v>41</v>
      </c>
    </row>
    <row r="18" spans="1:4" ht="11.25">
      <c r="A18" s="44" t="s">
        <v>63</v>
      </c>
      <c r="B18" s="69">
        <v>1009</v>
      </c>
      <c r="C18" s="109">
        <v>3</v>
      </c>
      <c r="D18" s="45" t="s">
        <v>41</v>
      </c>
    </row>
    <row r="19" spans="1:4" ht="11.25">
      <c r="A19" s="44" t="s">
        <v>64</v>
      </c>
      <c r="B19" s="73">
        <v>1010</v>
      </c>
      <c r="C19" s="109">
        <v>1</v>
      </c>
      <c r="D19" s="45" t="s">
        <v>41</v>
      </c>
    </row>
    <row r="20" spans="1:4" ht="11.25">
      <c r="A20" s="44" t="s">
        <v>109</v>
      </c>
      <c r="B20" s="69">
        <v>1011</v>
      </c>
      <c r="C20" s="107">
        <v>120</v>
      </c>
      <c r="D20" s="45" t="s">
        <v>5</v>
      </c>
    </row>
    <row r="21" spans="1:4" ht="11.25">
      <c r="A21" s="39"/>
      <c r="B21" s="73"/>
      <c r="C21" s="14"/>
      <c r="D21" s="57"/>
    </row>
    <row r="22" spans="1:4" ht="11.25">
      <c r="A22" s="39"/>
      <c r="B22" s="69"/>
      <c r="C22" s="14"/>
      <c r="D22" s="57"/>
    </row>
    <row r="23" spans="1:4" ht="11.25">
      <c r="A23" s="53" t="s">
        <v>42</v>
      </c>
      <c r="B23" s="69">
        <v>1012</v>
      </c>
      <c r="C23" s="10">
        <f>'Timekostprisberegning(300)'!C43*C15</f>
        <v>2066.5003537252865</v>
      </c>
      <c r="D23" s="41" t="s">
        <v>5</v>
      </c>
    </row>
    <row r="24" spans="1:4" ht="11.25">
      <c r="A24" s="44" t="s">
        <v>110</v>
      </c>
      <c r="B24" s="69">
        <v>1013</v>
      </c>
      <c r="C24" s="23">
        <f>(((C16*C6)+(C17*C7)+(C18*C8)+(C19*C9))*C14)+C20</f>
        <v>1433.2</v>
      </c>
      <c r="D24" s="45" t="s">
        <v>5</v>
      </c>
    </row>
    <row r="25" spans="1:4" ht="11.25">
      <c r="A25" s="39"/>
      <c r="B25" s="69"/>
      <c r="C25" s="14"/>
      <c r="D25" s="57"/>
    </row>
    <row r="26" spans="1:4" ht="11.25">
      <c r="A26" s="39" t="s">
        <v>58</v>
      </c>
      <c r="B26" s="69">
        <v>1014</v>
      </c>
      <c r="C26" s="10">
        <f>SUM(C23:C25)</f>
        <v>3499.7003537252867</v>
      </c>
      <c r="D26" s="41" t="s">
        <v>5</v>
      </c>
    </row>
    <row r="27" spans="1:4" ht="11.25">
      <c r="A27" s="39"/>
      <c r="B27" s="69"/>
      <c r="C27" s="14"/>
      <c r="D27" s="57"/>
    </row>
    <row r="28" spans="1:4" ht="12" thickBot="1">
      <c r="A28" s="42" t="s">
        <v>111</v>
      </c>
      <c r="B28" s="77">
        <v>1015</v>
      </c>
      <c r="C28" s="43">
        <f>C26/C14</f>
        <v>437.46254421566084</v>
      </c>
      <c r="D28" s="63" t="s">
        <v>5</v>
      </c>
    </row>
    <row r="29" ht="11.25">
      <c r="B29" s="70"/>
    </row>
    <row r="30" ht="12" thickBot="1">
      <c r="B30" s="74"/>
    </row>
    <row r="31" spans="1:4" ht="11.25">
      <c r="A31" s="50" t="s">
        <v>79</v>
      </c>
      <c r="B31" s="71"/>
      <c r="C31" s="64"/>
      <c r="D31" s="52"/>
    </row>
    <row r="32" spans="1:4" ht="11.25">
      <c r="A32" s="56" t="s">
        <v>43</v>
      </c>
      <c r="B32" s="69"/>
      <c r="C32" s="14"/>
      <c r="D32" s="57"/>
    </row>
    <row r="33" spans="1:4" ht="11.25">
      <c r="A33" s="39" t="s">
        <v>80</v>
      </c>
      <c r="B33" s="69">
        <v>1016</v>
      </c>
      <c r="C33" s="108">
        <v>13</v>
      </c>
      <c r="D33" s="41" t="s">
        <v>40</v>
      </c>
    </row>
    <row r="34" spans="1:4" ht="11.25">
      <c r="A34" s="44" t="s">
        <v>145</v>
      </c>
      <c r="B34" s="69">
        <v>1017</v>
      </c>
      <c r="C34" s="88">
        <f>'Plantning af Stedmoder(700)'!C7</f>
        <v>7.4</v>
      </c>
      <c r="D34" s="45" t="s">
        <v>16</v>
      </c>
    </row>
    <row r="35" spans="1:4" ht="11.25">
      <c r="A35" s="44" t="s">
        <v>57</v>
      </c>
      <c r="B35" s="69">
        <v>1018</v>
      </c>
      <c r="C35" s="109">
        <v>10</v>
      </c>
      <c r="D35" s="45" t="s">
        <v>41</v>
      </c>
    </row>
    <row r="36" spans="1:4" ht="11.25">
      <c r="A36" s="44" t="s">
        <v>109</v>
      </c>
      <c r="B36" s="69">
        <v>1019</v>
      </c>
      <c r="C36" s="107">
        <v>130</v>
      </c>
      <c r="D36" s="45" t="s">
        <v>5</v>
      </c>
    </row>
    <row r="37" spans="1:4" ht="11.25">
      <c r="A37" s="39"/>
      <c r="B37" s="69"/>
      <c r="C37" s="14"/>
      <c r="D37" s="57"/>
    </row>
    <row r="38" spans="1:4" ht="11.25">
      <c r="A38" s="53" t="s">
        <v>42</v>
      </c>
      <c r="B38" s="69">
        <v>1020</v>
      </c>
      <c r="C38" s="10">
        <f>'Timekostprisberegning(300)'!C43*C34</f>
        <v>2066.5003537252865</v>
      </c>
      <c r="D38" s="41" t="s">
        <v>5</v>
      </c>
    </row>
    <row r="39" spans="1:4" ht="11.25">
      <c r="A39" s="44" t="s">
        <v>110</v>
      </c>
      <c r="B39" s="69">
        <v>1021</v>
      </c>
      <c r="C39" s="23">
        <f>((C35*C6)*C33)+C36</f>
        <v>1163.5</v>
      </c>
      <c r="D39" s="45" t="s">
        <v>5</v>
      </c>
    </row>
    <row r="40" spans="1:4" ht="11.25">
      <c r="A40" s="39"/>
      <c r="B40" s="71"/>
      <c r="C40" s="14"/>
      <c r="D40" s="57"/>
    </row>
    <row r="41" spans="1:4" ht="11.25">
      <c r="A41" s="39" t="s">
        <v>44</v>
      </c>
      <c r="B41" s="69">
        <v>1022</v>
      </c>
      <c r="C41" s="10">
        <f>SUM(C38:C39)</f>
        <v>3230.0003537252865</v>
      </c>
      <c r="D41" s="41" t="s">
        <v>5</v>
      </c>
    </row>
    <row r="42" spans="1:4" ht="11.25">
      <c r="A42" s="39"/>
      <c r="B42" s="71"/>
      <c r="C42" s="14"/>
      <c r="D42" s="57"/>
    </row>
    <row r="43" spans="1:4" ht="12" thickBot="1">
      <c r="A43" s="42" t="s">
        <v>112</v>
      </c>
      <c r="B43" s="77">
        <v>2023</v>
      </c>
      <c r="C43" s="43">
        <f>C41/C33</f>
        <v>248.4615656711759</v>
      </c>
      <c r="D43" s="63" t="s">
        <v>5</v>
      </c>
    </row>
    <row r="44" ht="11.25">
      <c r="B44" s="11"/>
    </row>
    <row r="45" ht="11.25">
      <c r="B45" s="11"/>
    </row>
    <row r="46" ht="11.25">
      <c r="B46" s="11"/>
    </row>
    <row r="47" ht="11.25">
      <c r="B47" s="11"/>
    </row>
    <row r="48" ht="11.25">
      <c r="B48" s="11"/>
    </row>
    <row r="49" ht="11.25">
      <c r="B49" s="11"/>
    </row>
    <row r="50" ht="11.25">
      <c r="B50" s="11"/>
    </row>
    <row r="51" ht="11.25">
      <c r="B51" s="11"/>
    </row>
    <row r="52" ht="11.25">
      <c r="B52" s="11"/>
    </row>
    <row r="53" ht="11.25">
      <c r="B53" s="11"/>
    </row>
    <row r="54" ht="11.25">
      <c r="B54" s="11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  <row r="64" ht="11.25">
      <c r="B64" s="6"/>
    </row>
    <row r="65" ht="11.25">
      <c r="B65" s="6"/>
    </row>
    <row r="66" ht="11.25">
      <c r="B66" s="6"/>
    </row>
    <row r="67" ht="11.25">
      <c r="B67" s="6"/>
    </row>
    <row r="68" ht="11.25">
      <c r="B68" s="6"/>
    </row>
    <row r="69" ht="11.25">
      <c r="B69" s="6"/>
    </row>
    <row r="70" ht="11.25">
      <c r="B70" s="6"/>
    </row>
    <row r="71" ht="11.25">
      <c r="B71" s="6"/>
    </row>
    <row r="72" ht="11.25">
      <c r="B72" s="6"/>
    </row>
    <row r="73" ht="11.25">
      <c r="B73" s="6"/>
    </row>
  </sheetData>
  <sheetProtection sheet="1"/>
  <mergeCells count="1">
    <mergeCell ref="B1:B4"/>
  </mergeCells>
  <printOptions/>
  <pageMargins left="0.75" right="0.75" top="0.62" bottom="0.3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Gladsaxe Kirkegård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FDK</dc:creator>
  <cp:keywords/>
  <dc:description/>
  <cp:lastModifiedBy>Jacob Øllgaard-Nicolajsen</cp:lastModifiedBy>
  <cp:lastPrinted>2017-01-09T15:00:13Z</cp:lastPrinted>
  <dcterms:created xsi:type="dcterms:W3CDTF">2007-10-15T17:48:25Z</dcterms:created>
  <dcterms:modified xsi:type="dcterms:W3CDTF">2017-01-10T12:43:53Z</dcterms:modified>
  <cp:category/>
  <cp:version/>
  <cp:contentType/>
  <cp:contentStatus/>
</cp:coreProperties>
</file>